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956" activeTab="1"/>
  </bookViews>
  <sheets>
    <sheet name="BODRO" sheetId="1" r:id="rId1"/>
    <sheet name="BANKA" sheetId="2" r:id="rId2"/>
  </sheets>
  <definedNames>
    <definedName name="_xlnm.Print_Area" localSheetId="0">'BODRO'!$A$1:$P$31</definedName>
    <definedName name="_xlnm.Print_Titles" localSheetId="0">'BODRO'!$5:$7</definedName>
  </definedNames>
  <calcPr fullCalcOnLoad="1"/>
</workbook>
</file>

<file path=xl/sharedStrings.xml><?xml version="1.0" encoding="utf-8"?>
<sst xmlns="http://schemas.openxmlformats.org/spreadsheetml/2006/main" count="74" uniqueCount="68">
  <si>
    <t xml:space="preserve">AİT OLDUĞU AY </t>
  </si>
  <si>
    <t>BÜTÇE YILI</t>
  </si>
  <si>
    <t>S.No</t>
  </si>
  <si>
    <t>STAJYER ÖĞRENCİNİN</t>
  </si>
  <si>
    <t>Asgari Ücretin Net Tutarı                    (A)</t>
  </si>
  <si>
    <t>Oran            (B)</t>
  </si>
  <si>
    <t>Tahakkuk Toplamı
( E )
C*D</t>
  </si>
  <si>
    <t>Damga Vergisi</t>
  </si>
  <si>
    <t>Kesinti Toplamı</t>
  </si>
  <si>
    <t>Net Ödenen</t>
  </si>
  <si>
    <t>Açıklama</t>
  </si>
  <si>
    <t>T.C. Kimlik No</t>
  </si>
  <si>
    <t>İBAN NO</t>
  </si>
  <si>
    <t>Ücret</t>
  </si>
  <si>
    <t xml:space="preserve">       DÜZENLEYEN :</t>
  </si>
  <si>
    <t>ADI SOYADI     :</t>
  </si>
  <si>
    <t>ÜNVANI :</t>
  </si>
  <si>
    <t xml:space="preserve">       İMZASI :</t>
  </si>
  <si>
    <t>İMZASI</t>
  </si>
  <si>
    <t>:</t>
  </si>
  <si>
    <t>Toplam</t>
  </si>
  <si>
    <t>Tutar</t>
  </si>
  <si>
    <t>İMZASI               :</t>
  </si>
  <si>
    <t>Öğrenci Devam ettiği toplam gün</t>
  </si>
  <si>
    <t>ayı Stajyer Öğrenci aylık ücretleri olarak</t>
  </si>
  <si>
    <t>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</si>
  <si>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</si>
  <si>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</si>
  <si>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</si>
  <si>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</si>
  <si>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</si>
  <si>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</si>
  <si>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</si>
  <si>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</si>
  <si>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</si>
  <si>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BANKA LİSTESİ</t>
  </si>
  <si>
    <t>TUTARI BURAYA YAZ----&gt;</t>
  </si>
  <si>
    <t xml:space="preserve"> TL </t>
  </si>
  <si>
    <t xml:space="preserve"> Kuruş</t>
  </si>
  <si>
    <t xml:space="preserve"> tahakkuk etmiştir.</t>
  </si>
  <si>
    <t>Öğrenci Devam etmesi gereken gün sayısı                        (D)</t>
  </si>
  <si>
    <r>
      <t xml:space="preserve">      </t>
    </r>
    <r>
      <rPr>
        <u val="single"/>
        <sz val="10"/>
        <rFont val="Times New Roman"/>
        <family val="1"/>
      </rPr>
      <t xml:space="preserve"> DÜZENLEYEN</t>
    </r>
    <r>
      <rPr>
        <sz val="10"/>
        <rFont val="Times New Roman"/>
        <family val="1"/>
      </rPr>
      <t xml:space="preserve"> :</t>
    </r>
  </si>
  <si>
    <t xml:space="preserve">ADI SOYADI        </t>
  </si>
  <si>
    <t>ÜNVANI</t>
  </si>
  <si>
    <t>630.1.4.1.2  harcama kaleminden karşılanacaktır.</t>
  </si>
  <si>
    <t>Stajyer Öğrenci Günlük Ücreti 
( C )
(A*B/D)</t>
  </si>
  <si>
    <t>T.C. KİMLİK NO</t>
  </si>
  <si>
    <t xml:space="preserve">ADI   </t>
  </si>
  <si>
    <t>SOYADI</t>
  </si>
  <si>
    <t>ADI</t>
  </si>
  <si>
    <t>İNCELEYEN</t>
  </si>
  <si>
    <t>KONTROL EDEN</t>
  </si>
  <si>
    <t>İŞLETMELERDE MESLEKİ EĞİTİM GÖREN STAJYER ÖĞRENCİ ÜCRETLERİ ÖDEME BORDROSU</t>
  </si>
  <si>
    <t>Yılı    EYLÜL</t>
  </si>
  <si>
    <t>10.</t>
  </si>
  <si>
    <t>11.</t>
  </si>
  <si>
    <t>12.</t>
  </si>
  <si>
    <t>(DÖRTBİN ÜÇYÜZON TL YETMİŞİKİ KR)</t>
  </si>
  <si>
    <t>ERSOY TEKİN</t>
  </si>
  <si>
    <t>MÜDÜR YARDIMCISI</t>
  </si>
  <si>
    <t>: HAKAN TOKAT</t>
  </si>
  <si>
    <t>: OKUL MÜDÜRÜ</t>
  </si>
  <si>
    <t>ADI SOYADI       :ERSOY TEKİN</t>
  </si>
  <si>
    <t>ÜNVANI              :MÜDÜR YARDIMCISI</t>
  </si>
  <si>
    <t>HAKAN TOKAT</t>
  </si>
  <si>
    <t>OKUL MÜDÜRÜ</t>
  </si>
  <si>
    <t>BİRİM ADI   : PAMUKKALE  POLİS AMCA ÖZEL EĞİTİM UYGULAMA MERKEZİ OKULU STAJER ÖĞRENCİ ÜCRETLERİ</t>
  </si>
  <si>
    <t>PAMUKKALE POLİS AMCA ÖZEL EĞİTİM UYGULAMA MERKEZİ MÜDÜRLÜĞÜ  
2017 Yılı Eylül Ayı  STAJER ÖĞRENCİ ÜCRETLERİ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</si>
</sst>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00\ 000\ 000\ 00"/>
    <numFmt numFmtId="187" formatCode="0.00;[Red]0.00"/>
    <numFmt numFmtId="188" formatCode="#,##0.00\ _T_L;[Red]#,##0.00\ _T_L"/>
    <numFmt numFmtId="189" formatCode="#,##0.00\ &quot;TL&quot;"/>
    <numFmt numFmtId="190" formatCode="dd/mm/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€-2]\ #,##0.00_);[Red]\([$€-2]\ #,##0.00\)"/>
    <numFmt numFmtId="195" formatCode="[$-41F]dd\ mmmm\ yyyy\ dddd"/>
    <numFmt numFmtId="196" formatCode="mmmm\ "/>
    <numFmt numFmtId="197" formatCode="[$-41F]mmmmm;@"/>
    <numFmt numFmtId="198" formatCode="[$-41F]mmmm\ yy;@"/>
    <numFmt numFmtId="199" formatCode="[$-41F]d\ mmmm\ yyyy;@"/>
    <numFmt numFmtId="200" formatCode="[$-F800]dddd\,\ mmmm\ dd\,\ yyyy"/>
    <numFmt numFmtId="201" formatCode="d/m;@"/>
    <numFmt numFmtId="202" formatCode="[$-41F]d\ mmmm\ yy;@"/>
    <numFmt numFmtId="203" formatCode="00000000"/>
    <numFmt numFmtId="204" formatCode="0000"/>
    <numFmt numFmtId="205" formatCode="00000000000"/>
    <numFmt numFmtId="206" formatCode="000"/>
  </numFmts>
  <fonts count="56">
    <font>
      <sz val="10"/>
      <name val="Arial"/>
      <family val="0"/>
    </font>
    <font>
      <sz val="9"/>
      <name val="Arial"/>
      <family val="2"/>
    </font>
    <font>
      <sz val="9"/>
      <name val="Arial Tur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sz val="10"/>
      <name val="Arial Tur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7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12"/>
      <name val="Arial Tur"/>
      <family val="2"/>
    </font>
    <font>
      <b/>
      <sz val="10"/>
      <name val="Arial Tur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 applyFill="0">
      <alignment/>
      <protection/>
    </xf>
    <xf numFmtId="49" fontId="8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1" fontId="10" fillId="0" borderId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NumberFormat="1" applyFont="1" applyFill="1" applyBorder="1" applyAlignment="1" applyProtection="1">
      <alignment horizontal="center" shrinkToFit="1"/>
      <protection hidden="1"/>
    </xf>
    <xf numFmtId="4" fontId="0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NumberFormat="1" applyFont="1" applyFill="1" applyBorder="1" applyAlignment="1" applyProtection="1" quotePrefix="1">
      <alignment horizontal="center" shrinkToFit="1"/>
      <protection hidden="1"/>
    </xf>
    <xf numFmtId="4" fontId="0" fillId="0" borderId="0" xfId="0" applyNumberFormat="1" applyFont="1" applyFill="1" applyBorder="1" applyAlignment="1" applyProtection="1" quotePrefix="1">
      <alignment horizontal="right" shrinkToFit="1"/>
      <protection hidden="1"/>
    </xf>
    <xf numFmtId="4" fontId="0" fillId="0" borderId="0" xfId="0" applyNumberFormat="1" applyFont="1" applyFill="1" applyBorder="1" applyAlignment="1" applyProtection="1" quotePrefix="1">
      <alignment shrinkToFit="1"/>
      <protection hidden="1"/>
    </xf>
    <xf numFmtId="0" fontId="0" fillId="0" borderId="0" xfId="49" applyFont="1" applyFill="1" applyAlignment="1" applyProtection="1">
      <alignment horizontal="center"/>
      <protection hidden="1"/>
    </xf>
    <xf numFmtId="0" fontId="0" fillId="0" borderId="0" xfId="49" applyFont="1" applyFill="1" applyProtection="1">
      <alignment/>
      <protection hidden="1"/>
    </xf>
    <xf numFmtId="0" fontId="0" fillId="0" borderId="0" xfId="49" applyFont="1" applyFill="1" applyAlignment="1" applyProtection="1">
      <alignment/>
      <protection hidden="1"/>
    </xf>
    <xf numFmtId="0" fontId="0" fillId="0" borderId="0" xfId="49" applyFont="1" applyFill="1" applyAlignment="1" applyProtection="1">
      <alignment horizontal="right"/>
      <protection hidden="1"/>
    </xf>
    <xf numFmtId="0" fontId="1" fillId="0" borderId="0" xfId="49" applyFont="1" applyFill="1" applyProtection="1">
      <alignment/>
      <protection hidden="1"/>
    </xf>
    <xf numFmtId="0" fontId="1" fillId="0" borderId="0" xfId="49" applyFont="1" applyFill="1" applyAlignment="1" applyProtection="1">
      <alignment horizontal="center"/>
      <protection hidden="1"/>
    </xf>
    <xf numFmtId="14" fontId="1" fillId="0" borderId="0" xfId="49" applyNumberFormat="1" applyFont="1" applyFill="1" applyAlignment="1" applyProtection="1">
      <alignment horizontal="center"/>
      <protection hidden="1"/>
    </xf>
    <xf numFmtId="14" fontId="1" fillId="0" borderId="0" xfId="49" applyNumberFormat="1" applyFont="1" applyFill="1" applyAlignment="1" applyProtection="1">
      <alignment/>
      <protection hidden="1"/>
    </xf>
    <xf numFmtId="0" fontId="0" fillId="0" borderId="0" xfId="49" applyFont="1" applyFill="1" applyBorder="1" applyAlignment="1" applyProtection="1">
      <alignment horizontal="center"/>
      <protection hidden="1"/>
    </xf>
    <xf numFmtId="0" fontId="0" fillId="0" borderId="0" xfId="49" applyFont="1" applyFill="1" applyBorder="1" applyProtection="1">
      <alignment/>
      <protection hidden="1"/>
    </xf>
    <xf numFmtId="0" fontId="5" fillId="0" borderId="0" xfId="0" applyFont="1" applyFill="1" applyAlignment="1">
      <alignment/>
    </xf>
    <xf numFmtId="0" fontId="0" fillId="0" borderId="0" xfId="49" applyFont="1" applyFill="1" applyBorder="1" applyAlignment="1" applyProtection="1">
      <alignment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/>
      <protection hidden="1"/>
    </xf>
    <xf numFmtId="3" fontId="0" fillId="0" borderId="0" xfId="49" applyNumberFormat="1" applyFont="1" applyFill="1" applyBorder="1" applyAlignment="1" applyProtection="1">
      <alignment/>
      <protection hidden="1"/>
    </xf>
    <xf numFmtId="3" fontId="0" fillId="0" borderId="0" xfId="49" applyNumberFormat="1" applyFont="1" applyFill="1" applyBorder="1" applyAlignment="1" applyProtection="1">
      <alignment horizontal="left"/>
      <protection hidden="1"/>
    </xf>
    <xf numFmtId="0" fontId="0" fillId="0" borderId="0" xfId="49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/>
    </xf>
    <xf numFmtId="4" fontId="10" fillId="0" borderId="0" xfId="0" applyNumberFormat="1" applyFont="1" applyFill="1" applyBorder="1" applyAlignment="1" applyProtection="1">
      <alignment horizontal="right" shrinkToFit="1"/>
      <protection hidden="1"/>
    </xf>
    <xf numFmtId="4" fontId="10" fillId="0" borderId="0" xfId="0" applyNumberFormat="1" applyFont="1" applyFill="1" applyBorder="1" applyAlignment="1" applyProtection="1" quotePrefix="1">
      <alignment horizontal="center" shrinkToFit="1"/>
      <protection hidden="1"/>
    </xf>
    <xf numFmtId="4" fontId="10" fillId="0" borderId="0" xfId="0" applyNumberFormat="1" applyFont="1" applyFill="1" applyBorder="1" applyAlignment="1" applyProtection="1" quotePrefix="1">
      <alignment horizontal="right" shrinkToFit="1"/>
      <protection hidden="1"/>
    </xf>
    <xf numFmtId="4" fontId="10" fillId="0" borderId="0" xfId="0" applyNumberFormat="1" applyFont="1" applyFill="1" applyBorder="1" applyAlignment="1" applyProtection="1">
      <alignment vertical="center" shrinkToFit="1"/>
      <protection hidden="1"/>
    </xf>
    <xf numFmtId="186" fontId="10" fillId="0" borderId="0" xfId="49" applyNumberFormat="1" applyFont="1" applyFill="1" applyBorder="1" applyAlignment="1" applyProtection="1">
      <alignment shrinkToFit="1"/>
      <protection hidden="1"/>
    </xf>
    <xf numFmtId="0" fontId="10" fillId="0" borderId="0" xfId="49" applyFont="1" applyFill="1" applyBorder="1" applyAlignment="1" applyProtection="1">
      <alignment horizontal="center"/>
      <protection hidden="1"/>
    </xf>
    <xf numFmtId="4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49" applyFont="1" applyFill="1" applyBorder="1" applyProtection="1">
      <alignment/>
      <protection hidden="1"/>
    </xf>
    <xf numFmtId="0" fontId="10" fillId="0" borderId="0" xfId="49" applyFont="1" applyFill="1" applyBorder="1" applyAlignment="1" applyProtection="1">
      <alignment/>
      <protection hidden="1"/>
    </xf>
    <xf numFmtId="0" fontId="10" fillId="0" borderId="0" xfId="49" applyNumberFormat="1" applyFont="1" applyFill="1" applyBorder="1" applyAlignment="1" applyProtection="1">
      <alignment shrinkToFit="1"/>
      <protection hidden="1"/>
    </xf>
    <xf numFmtId="14" fontId="10" fillId="0" borderId="0" xfId="49" applyNumberFormat="1" applyFont="1" applyFill="1" applyBorder="1" applyAlignment="1" applyProtection="1">
      <alignment horizontal="center"/>
      <protection hidden="1"/>
    </xf>
    <xf numFmtId="0" fontId="12" fillId="0" borderId="0" xfId="49" applyFont="1" applyFill="1" applyBorder="1" applyAlignment="1" applyProtection="1">
      <alignment horizontal="left"/>
      <protection hidden="1"/>
    </xf>
    <xf numFmtId="0" fontId="12" fillId="0" borderId="0" xfId="49" applyFont="1" applyFill="1" applyBorder="1" applyAlignment="1" applyProtection="1">
      <alignment/>
      <protection hidden="1"/>
    </xf>
    <xf numFmtId="0" fontId="10" fillId="0" borderId="0" xfId="49" applyFont="1" applyFill="1" applyBorder="1" applyAlignment="1" applyProtection="1">
      <alignment horizontal="right"/>
      <protection hidden="1"/>
    </xf>
    <xf numFmtId="3" fontId="10" fillId="0" borderId="0" xfId="49" applyNumberFormat="1" applyFont="1" applyFill="1" applyBorder="1" applyAlignment="1" applyProtection="1">
      <alignment/>
      <protection hidden="1"/>
    </xf>
    <xf numFmtId="0" fontId="10" fillId="0" borderId="0" xfId="49" applyFont="1" applyFill="1" applyBorder="1" applyAlignment="1" applyProtection="1">
      <alignment horizontal="left"/>
      <protection hidden="1"/>
    </xf>
    <xf numFmtId="0" fontId="9" fillId="0" borderId="0" xfId="49" applyFont="1" applyFill="1" applyBorder="1" applyProtection="1">
      <alignment/>
      <protection hidden="1"/>
    </xf>
    <xf numFmtId="1" fontId="10" fillId="0" borderId="0" xfId="0" applyNumberFormat="1" applyFont="1" applyFill="1" applyBorder="1" applyAlignment="1" applyProtection="1" quotePrefix="1">
      <alignment horizontal="right" shrinkToFit="1"/>
      <protection hidden="1"/>
    </xf>
    <xf numFmtId="1" fontId="10" fillId="0" borderId="0" xfId="0" applyNumberFormat="1" applyFont="1" applyFill="1" applyBorder="1" applyAlignment="1" applyProtection="1">
      <alignment horizont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shrinkToFit="1"/>
      <protection hidden="1"/>
    </xf>
    <xf numFmtId="2" fontId="10" fillId="0" borderId="0" xfId="0" applyNumberFormat="1" applyFont="1" applyFill="1" applyBorder="1" applyAlignment="1" applyProtection="1">
      <alignment shrinkToFit="1"/>
      <protection hidden="1"/>
    </xf>
    <xf numFmtId="4" fontId="10" fillId="0" borderId="10" xfId="0" applyNumberFormat="1" applyFont="1" applyFill="1" applyBorder="1" applyAlignment="1" applyProtection="1">
      <alignment horizontal="center" vertical="center" shrinkToFit="1"/>
      <protection hidden="1"/>
    </xf>
    <xf numFmtId="187" fontId="10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49" applyFont="1" applyFill="1" applyBorder="1" applyAlignment="1" applyProtection="1">
      <alignment horizontal="center" vertical="center" shrinkToFit="1"/>
      <protection hidden="1"/>
    </xf>
    <xf numFmtId="0" fontId="10" fillId="0" borderId="13" xfId="49" applyFont="1" applyFill="1" applyBorder="1" applyAlignment="1" applyProtection="1">
      <alignment horizontal="center" vertical="center" shrinkToFit="1"/>
      <protection hidden="1"/>
    </xf>
    <xf numFmtId="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87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4" fontId="10" fillId="0" borderId="14" xfId="0" applyNumberFormat="1" applyFont="1" applyFill="1" applyBorder="1" applyAlignment="1" applyProtection="1">
      <alignment horizontal="right" vertical="center" shrinkToFit="1"/>
      <protection hidden="1"/>
    </xf>
    <xf numFmtId="2" fontId="10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>
      <alignment/>
    </xf>
    <xf numFmtId="4" fontId="8" fillId="33" borderId="15" xfId="0" applyNumberFormat="1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3" fontId="8" fillId="35" borderId="16" xfId="0" applyNumberFormat="1" applyFont="1" applyFill="1" applyBorder="1" applyAlignment="1">
      <alignment horizontal="center" vertical="center"/>
    </xf>
    <xf numFmtId="3" fontId="8" fillId="36" borderId="16" xfId="0" applyNumberFormat="1" applyFont="1" applyFill="1" applyBorder="1" applyAlignment="1">
      <alignment horizontal="center" vertical="center"/>
    </xf>
    <xf numFmtId="3" fontId="8" fillId="37" borderId="16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3" fontId="8" fillId="38" borderId="18" xfId="0" applyNumberFormat="1" applyFont="1" applyFill="1" applyBorder="1" applyAlignment="1">
      <alignment/>
    </xf>
    <xf numFmtId="0" fontId="8" fillId="38" borderId="18" xfId="0" applyFont="1" applyFill="1" applyBorder="1" applyAlignment="1">
      <alignment/>
    </xf>
    <xf numFmtId="3" fontId="8" fillId="33" borderId="15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/>
    </xf>
    <xf numFmtId="0" fontId="8" fillId="39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96" fontId="14" fillId="0" borderId="0" xfId="50" applyNumberFormat="1" applyFont="1" applyBorder="1" applyAlignment="1">
      <alignment horizont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Font="1" applyFill="1" applyBorder="1" applyAlignment="1" applyProtection="1">
      <alignment horizontal="center" vertical="center" shrinkToFit="1"/>
      <protection hidden="1"/>
    </xf>
    <xf numFmtId="4" fontId="10" fillId="0" borderId="22" xfId="0" applyNumberFormat="1" applyFont="1" applyFill="1" applyBorder="1" applyAlignment="1" applyProtection="1">
      <alignment horizontal="right" vertical="center" shrinkToFit="1"/>
      <protection hidden="1"/>
    </xf>
    <xf numFmtId="4" fontId="10" fillId="0" borderId="23" xfId="0" applyNumberFormat="1" applyFont="1" applyFill="1" applyBorder="1" applyAlignment="1" applyProtection="1">
      <alignment horizontal="right" vertical="center" shrinkToFit="1"/>
      <protection hidden="1"/>
    </xf>
    <xf numFmtId="4" fontId="10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5" xfId="49" applyFont="1" applyFill="1" applyBorder="1" applyAlignment="1" applyProtection="1">
      <alignment horizontal="center"/>
      <protection hidden="1"/>
    </xf>
    <xf numFmtId="0" fontId="10" fillId="0" borderId="26" xfId="49" applyFont="1" applyFill="1" applyBorder="1" applyAlignment="1" applyProtection="1">
      <alignment horizontal="center"/>
      <protection hidden="1"/>
    </xf>
    <xf numFmtId="0" fontId="0" fillId="0" borderId="10" xfId="49" applyFont="1" applyFill="1" applyBorder="1" applyAlignment="1" applyProtection="1">
      <alignment horizontal="center" shrinkToFit="1"/>
      <protection hidden="1"/>
    </xf>
    <xf numFmtId="0" fontId="0" fillId="0" borderId="11" xfId="49" applyFont="1" applyFill="1" applyBorder="1" applyAlignment="1" applyProtection="1">
      <alignment horizontal="center" shrinkToFit="1"/>
      <protection hidden="1"/>
    </xf>
    <xf numFmtId="0" fontId="38" fillId="0" borderId="10" xfId="0" applyFont="1" applyBorder="1" applyAlignment="1">
      <alignment horizontal="left" vertical="center"/>
    </xf>
    <xf numFmtId="4" fontId="10" fillId="0" borderId="27" xfId="0" applyNumberFormat="1" applyFont="1" applyFill="1" applyBorder="1" applyAlignment="1" applyProtection="1">
      <alignment horizontal="center" vertical="center" shrinkToFit="1"/>
      <protection hidden="1"/>
    </xf>
    <xf numFmtId="2" fontId="1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11" xfId="0" applyFont="1" applyBorder="1" applyAlignment="1">
      <alignment horizontal="left" vertical="center"/>
    </xf>
    <xf numFmtId="2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3" fontId="10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0" xfId="49" applyFont="1" applyFill="1" applyBorder="1" applyAlignment="1" applyProtection="1">
      <alignment horizontal="left" shrinkToFit="1"/>
      <protection hidden="1"/>
    </xf>
    <xf numFmtId="2" fontId="0" fillId="0" borderId="10" xfId="0" applyNumberFormat="1" applyFont="1" applyFill="1" applyBorder="1" applyAlignment="1" applyProtection="1">
      <alignment horizontal="center" shrinkToFit="1"/>
      <protection hidden="1"/>
    </xf>
    <xf numFmtId="0" fontId="0" fillId="0" borderId="11" xfId="49" applyFont="1" applyFill="1" applyBorder="1" applyAlignment="1" applyProtection="1">
      <alignment horizontal="left" shrinkToFit="1"/>
      <protection hidden="1"/>
    </xf>
    <xf numFmtId="2" fontId="0" fillId="0" borderId="11" xfId="0" applyNumberFormat="1" applyFont="1" applyFill="1" applyBorder="1" applyAlignment="1" applyProtection="1">
      <alignment horizontal="center" shrinkToFit="1"/>
      <protection hidden="1"/>
    </xf>
    <xf numFmtId="0" fontId="38" fillId="0" borderId="2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38" borderId="0" xfId="0" applyFill="1" applyAlignment="1">
      <alignment horizontal="left"/>
    </xf>
    <xf numFmtId="4" fontId="16" fillId="34" borderId="0" xfId="0" applyNumberFormat="1" applyFont="1" applyFill="1" applyAlignment="1">
      <alignment horizontal="center"/>
    </xf>
    <xf numFmtId="0" fontId="8" fillId="39" borderId="28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39" borderId="30" xfId="0" applyFont="1" applyFill="1" applyBorder="1" applyAlignment="1">
      <alignment horizontal="center"/>
    </xf>
    <xf numFmtId="0" fontId="18" fillId="39" borderId="28" xfId="0" applyFont="1" applyFill="1" applyBorder="1" applyAlignment="1">
      <alignment horizontal="center"/>
    </xf>
    <xf numFmtId="0" fontId="18" fillId="39" borderId="29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/>
    </xf>
    <xf numFmtId="14" fontId="14" fillId="0" borderId="0" xfId="49" applyNumberFormat="1" applyFont="1" applyFill="1" applyBorder="1" applyAlignment="1" applyProtection="1">
      <alignment horizontal="center"/>
      <protection hidden="1"/>
    </xf>
    <xf numFmtId="0" fontId="14" fillId="0" borderId="0" xfId="49" applyFont="1" applyFill="1" applyBorder="1" applyAlignment="1" applyProtection="1">
      <alignment horizontal="center"/>
      <protection hidden="1"/>
    </xf>
    <xf numFmtId="189" fontId="20" fillId="0" borderId="0" xfId="0" applyNumberFormat="1" applyFont="1" applyFill="1" applyAlignment="1">
      <alignment horizontal="center"/>
    </xf>
    <xf numFmtId="0" fontId="0" fillId="0" borderId="31" xfId="49" applyFont="1" applyFill="1" applyBorder="1" applyAlignment="1" applyProtection="1">
      <alignment horizontal="center" vertical="center"/>
      <protection hidden="1"/>
    </xf>
    <xf numFmtId="0" fontId="0" fillId="0" borderId="32" xfId="49" applyFont="1" applyFill="1" applyBorder="1" applyAlignment="1" applyProtection="1">
      <alignment horizontal="center" vertical="center"/>
      <protection hidden="1"/>
    </xf>
    <xf numFmtId="0" fontId="0" fillId="0" borderId="33" xfId="49" applyFont="1" applyFill="1" applyBorder="1" applyAlignment="1" applyProtection="1">
      <alignment horizontal="center" vertical="center"/>
      <protection hidden="1"/>
    </xf>
    <xf numFmtId="0" fontId="3" fillId="0" borderId="34" xfId="49" applyFont="1" applyFill="1" applyBorder="1" applyAlignment="1" applyProtection="1">
      <alignment horizontal="center" vertical="center" wrapText="1"/>
      <protection hidden="1"/>
    </xf>
    <xf numFmtId="0" fontId="3" fillId="0" borderId="35" xfId="49" applyFont="1" applyFill="1" applyBorder="1" applyAlignment="1" applyProtection="1">
      <alignment horizontal="center" vertical="center" wrapText="1"/>
      <protection hidden="1"/>
    </xf>
    <xf numFmtId="0" fontId="3" fillId="0" borderId="36" xfId="49" applyFont="1" applyFill="1" applyBorder="1" applyAlignment="1" applyProtection="1">
      <alignment horizontal="center" vertical="center" wrapText="1"/>
      <protection hidden="1"/>
    </xf>
    <xf numFmtId="0" fontId="0" fillId="0" borderId="37" xfId="49" applyFont="1" applyFill="1" applyBorder="1" applyAlignment="1" applyProtection="1">
      <alignment horizontal="center" vertical="center"/>
      <protection hidden="1"/>
    </xf>
    <xf numFmtId="0" fontId="0" fillId="0" borderId="38" xfId="49" applyFont="1" applyFill="1" applyBorder="1" applyAlignment="1" applyProtection="1">
      <alignment horizontal="center" vertical="center"/>
      <protection hidden="1"/>
    </xf>
    <xf numFmtId="186" fontId="10" fillId="0" borderId="28" xfId="49" applyNumberFormat="1" applyFont="1" applyFill="1" applyBorder="1" applyAlignment="1" applyProtection="1">
      <alignment horizontal="right" vertical="center" indent="1" shrinkToFit="1"/>
      <protection hidden="1"/>
    </xf>
    <xf numFmtId="186" fontId="10" fillId="0" borderId="29" xfId="49" applyNumberFormat="1" applyFont="1" applyFill="1" applyBorder="1" applyAlignment="1" applyProtection="1">
      <alignment horizontal="right" vertical="center" indent="1" shrinkToFit="1"/>
      <protection hidden="1"/>
    </xf>
    <xf numFmtId="186" fontId="10" fillId="0" borderId="39" xfId="49" applyNumberFormat="1" applyFont="1" applyFill="1" applyBorder="1" applyAlignment="1" applyProtection="1">
      <alignment horizontal="right" vertical="center" indent="1" shrinkToFit="1"/>
      <protection hidden="1"/>
    </xf>
    <xf numFmtId="186" fontId="10" fillId="0" borderId="40" xfId="49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41" xfId="49" applyFont="1" applyFill="1" applyBorder="1" applyAlignment="1" applyProtection="1">
      <alignment horizontal="center" vertical="center"/>
      <protection hidden="1"/>
    </xf>
    <xf numFmtId="0" fontId="0" fillId="0" borderId="36" xfId="49" applyFont="1" applyFill="1" applyBorder="1" applyAlignment="1" applyProtection="1">
      <alignment horizontal="center" vertical="center"/>
      <protection hidden="1"/>
    </xf>
    <xf numFmtId="0" fontId="0" fillId="0" borderId="42" xfId="49" applyFont="1" applyFill="1" applyBorder="1" applyAlignment="1" applyProtection="1">
      <alignment horizontal="center" vertical="center"/>
      <protection hidden="1"/>
    </xf>
    <xf numFmtId="0" fontId="0" fillId="0" borderId="43" xfId="49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Alignment="1">
      <alignment shrinkToFit="1"/>
    </xf>
    <xf numFmtId="0" fontId="0" fillId="0" borderId="0" xfId="0" applyAlignment="1">
      <alignment shrinkToFit="1"/>
    </xf>
    <xf numFmtId="0" fontId="10" fillId="0" borderId="44" xfId="49" applyFont="1" applyFill="1" applyBorder="1" applyAlignment="1" applyProtection="1">
      <alignment horizontal="center"/>
      <protection hidden="1"/>
    </xf>
    <xf numFmtId="0" fontId="10" fillId="0" borderId="45" xfId="49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0" fillId="0" borderId="0" xfId="49" applyFont="1" applyFill="1" applyBorder="1" applyAlignment="1" applyProtection="1">
      <alignment horizontal="center"/>
      <protection hidden="1"/>
    </xf>
    <xf numFmtId="0" fontId="0" fillId="0" borderId="0" xfId="49" applyFont="1" applyFill="1" applyAlignment="1" applyProtection="1">
      <alignment horizontal="center"/>
      <protection hidden="1"/>
    </xf>
    <xf numFmtId="0" fontId="1" fillId="0" borderId="48" xfId="49" applyFont="1" applyFill="1" applyBorder="1" applyAlignment="1" applyProtection="1">
      <alignment horizontal="left"/>
      <protection hidden="1"/>
    </xf>
    <xf numFmtId="0" fontId="1" fillId="0" borderId="31" xfId="49" applyFont="1" applyFill="1" applyBorder="1" applyAlignment="1" applyProtection="1">
      <alignment horizontal="left"/>
      <protection hidden="1"/>
    </xf>
    <xf numFmtId="0" fontId="2" fillId="0" borderId="48" xfId="0" applyNumberFormat="1" applyFont="1" applyFill="1" applyBorder="1" applyAlignment="1" applyProtection="1">
      <alignment horizontal="center"/>
      <protection hidden="1"/>
    </xf>
    <xf numFmtId="0" fontId="2" fillId="0" borderId="49" xfId="0" applyNumberFormat="1" applyFont="1" applyFill="1" applyBorder="1" applyAlignment="1" applyProtection="1">
      <alignment horizontal="center"/>
      <protection hidden="1"/>
    </xf>
    <xf numFmtId="0" fontId="1" fillId="0" borderId="50" xfId="49" applyFont="1" applyFill="1" applyBorder="1" applyAlignment="1" applyProtection="1">
      <alignment horizontal="left"/>
      <protection hidden="1"/>
    </xf>
    <xf numFmtId="0" fontId="1" fillId="0" borderId="51" xfId="49" applyFont="1" applyFill="1" applyBorder="1" applyAlignment="1" applyProtection="1">
      <alignment horizontal="left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2" fillId="0" borderId="53" xfId="0" applyFont="1" applyFill="1" applyBorder="1" applyAlignment="1" applyProtection="1">
      <alignment horizontal="center"/>
      <protection hidden="1"/>
    </xf>
    <xf numFmtId="0" fontId="0" fillId="0" borderId="54" xfId="49" applyFont="1" applyFill="1" applyBorder="1" applyAlignment="1" applyProtection="1">
      <alignment horizontal="center" vertical="center" textRotation="90"/>
      <protection hidden="1"/>
    </xf>
    <xf numFmtId="0" fontId="0" fillId="0" borderId="55" xfId="49" applyFont="1" applyFill="1" applyBorder="1" applyAlignment="1" applyProtection="1">
      <alignment horizontal="center" vertical="center" textRotation="90"/>
      <protection hidden="1"/>
    </xf>
    <xf numFmtId="0" fontId="0" fillId="0" borderId="52" xfId="49" applyFont="1" applyFill="1" applyBorder="1" applyAlignment="1" applyProtection="1">
      <alignment horizontal="center" vertical="center" textRotation="90"/>
      <protection hidden="1"/>
    </xf>
    <xf numFmtId="0" fontId="3" fillId="0" borderId="48" xfId="49" applyFont="1" applyFill="1" applyBorder="1" applyAlignment="1" applyProtection="1">
      <alignment horizontal="center" vertical="center" wrapText="1"/>
      <protection hidden="1"/>
    </xf>
    <xf numFmtId="0" fontId="3" fillId="0" borderId="49" xfId="49" applyFont="1" applyFill="1" applyBorder="1" applyAlignment="1" applyProtection="1">
      <alignment horizontal="center" vertical="center" wrapText="1"/>
      <protection hidden="1"/>
    </xf>
    <xf numFmtId="0" fontId="3" fillId="0" borderId="12" xfId="49" applyFont="1" applyFill="1" applyBorder="1" applyAlignment="1" applyProtection="1">
      <alignment horizontal="center" vertical="center" wrapText="1"/>
      <protection hidden="1"/>
    </xf>
    <xf numFmtId="0" fontId="3" fillId="0" borderId="56" xfId="49" applyFont="1" applyFill="1" applyBorder="1" applyAlignment="1" applyProtection="1">
      <alignment horizontal="center" vertical="center" wrapText="1"/>
      <protection hidden="1"/>
    </xf>
    <xf numFmtId="0" fontId="3" fillId="0" borderId="50" xfId="49" applyFont="1" applyFill="1" applyBorder="1" applyAlignment="1" applyProtection="1">
      <alignment horizontal="center" vertical="center" wrapText="1"/>
      <protection hidden="1"/>
    </xf>
    <xf numFmtId="0" fontId="3" fillId="0" borderId="57" xfId="49" applyFont="1" applyFill="1" applyBorder="1" applyAlignment="1" applyProtection="1">
      <alignment horizontal="center" vertical="center" wrapText="1"/>
      <protection hidden="1"/>
    </xf>
    <xf numFmtId="0" fontId="13" fillId="0" borderId="46" xfId="49" applyFont="1" applyFill="1" applyBorder="1" applyAlignment="1" applyProtection="1">
      <alignment horizontal="center" vertical="center" wrapText="1"/>
      <protection hidden="1"/>
    </xf>
    <xf numFmtId="0" fontId="13" fillId="0" borderId="47" xfId="49" applyFont="1" applyFill="1" applyBorder="1" applyAlignment="1" applyProtection="1">
      <alignment horizontal="center" vertical="center" wrapText="1"/>
      <protection hidden="1"/>
    </xf>
    <xf numFmtId="0" fontId="13" fillId="0" borderId="38" xfId="49" applyFont="1" applyFill="1" applyBorder="1" applyAlignment="1" applyProtection="1">
      <alignment horizontal="center" vertical="center" wrapText="1"/>
      <protection hidden="1"/>
    </xf>
    <xf numFmtId="0" fontId="3" fillId="0" borderId="46" xfId="49" applyFont="1" applyFill="1" applyBorder="1" applyAlignment="1" applyProtection="1">
      <alignment horizontal="center" vertical="center" wrapText="1"/>
      <protection hidden="1"/>
    </xf>
    <xf numFmtId="0" fontId="3" fillId="0" borderId="47" xfId="49" applyFont="1" applyFill="1" applyBorder="1" applyAlignment="1" applyProtection="1">
      <alignment horizontal="center" vertical="center" wrapText="1"/>
      <protection hidden="1"/>
    </xf>
    <xf numFmtId="0" fontId="3" fillId="0" borderId="38" xfId="49" applyFont="1" applyFill="1" applyBorder="1" applyAlignment="1" applyProtection="1">
      <alignment horizontal="center" vertical="center" wrapText="1"/>
      <protection hidden="1"/>
    </xf>
    <xf numFmtId="0" fontId="3" fillId="0" borderId="58" xfId="49" applyFont="1" applyFill="1" applyBorder="1" applyAlignment="1" applyProtection="1">
      <alignment horizontal="center" vertical="center" wrapText="1"/>
      <protection hidden="1"/>
    </xf>
    <xf numFmtId="0" fontId="3" fillId="0" borderId="10" xfId="49" applyFont="1" applyFill="1" applyBorder="1" applyAlignment="1" applyProtection="1">
      <alignment horizontal="center" vertical="center" wrapText="1"/>
      <protection hidden="1"/>
    </xf>
    <xf numFmtId="0" fontId="3" fillId="0" borderId="59" xfId="49" applyFont="1" applyFill="1" applyBorder="1" applyAlignment="1" applyProtection="1">
      <alignment horizontal="center" vertical="center" wrapText="1"/>
      <protection hidden="1"/>
    </xf>
    <xf numFmtId="0" fontId="1" fillId="0" borderId="0" xfId="49" applyFont="1" applyFill="1" applyAlignment="1" applyProtection="1">
      <alignment horizontal="left"/>
      <protection hidden="1"/>
    </xf>
    <xf numFmtId="0" fontId="10" fillId="0" borderId="0" xfId="49" applyFont="1" applyFill="1" applyBorder="1" applyAlignment="1" applyProtection="1">
      <alignment horizontal="left"/>
      <protection hidden="1"/>
    </xf>
    <xf numFmtId="0" fontId="1" fillId="0" borderId="0" xfId="49" applyFont="1" applyFill="1" applyBorder="1" applyAlignment="1" applyProtection="1">
      <alignment horizontal="center"/>
      <protection hidden="1"/>
    </xf>
    <xf numFmtId="0" fontId="10" fillId="0" borderId="25" xfId="49" applyFont="1" applyFill="1" applyBorder="1" applyAlignment="1" applyProtection="1">
      <alignment horizontal="center"/>
      <protection hidden="1"/>
    </xf>
    <xf numFmtId="0" fontId="10" fillId="0" borderId="26" xfId="49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0" fontId="14" fillId="0" borderId="0" xfId="58" applyNumberFormat="1" applyFont="1" applyBorder="1" applyAlignment="1">
      <alignment horizontal="center"/>
    </xf>
    <xf numFmtId="0" fontId="0" fillId="0" borderId="50" xfId="49" applyFont="1" applyFill="1" applyBorder="1" applyAlignment="1" applyProtection="1">
      <alignment horizontal="center"/>
      <protection hidden="1"/>
    </xf>
    <xf numFmtId="0" fontId="0" fillId="0" borderId="57" xfId="49" applyFont="1" applyFill="1" applyBorder="1" applyAlignment="1" applyProtection="1">
      <alignment horizontal="center"/>
      <protection hidden="1"/>
    </xf>
    <xf numFmtId="0" fontId="3" fillId="0" borderId="31" xfId="49" applyFont="1" applyFill="1" applyBorder="1" applyAlignment="1" applyProtection="1">
      <alignment horizontal="center" vertical="center" wrapText="1"/>
      <protection hidden="1"/>
    </xf>
    <xf numFmtId="0" fontId="3" fillId="0" borderId="23" xfId="49" applyFont="1" applyFill="1" applyBorder="1" applyAlignment="1" applyProtection="1">
      <alignment horizontal="center" vertical="center" wrapText="1"/>
      <protection hidden="1"/>
    </xf>
    <xf numFmtId="0" fontId="3" fillId="0" borderId="51" xfId="49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6" fontId="0" fillId="0" borderId="20" xfId="49" applyNumberFormat="1" applyFont="1" applyFill="1" applyBorder="1" applyAlignment="1" applyProtection="1">
      <alignment horizontal="center" vertical="center" shrinkToFit="1"/>
      <protection hidden="1"/>
    </xf>
    <xf numFmtId="186" fontId="0" fillId="0" borderId="14" xfId="49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_ÇEŞİTLİÖDEMELERBRD" xfId="49"/>
    <cellStyle name="Normal_FON Bordrosu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_Kitap3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1">
    <dxf>
      <fill>
        <patternFill>
          <fgColor indexed="40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="130" zoomScaleNormal="130" zoomScalePageLayoutView="0" workbookViewId="0" topLeftCell="A1">
      <selection activeCell="A1" sqref="A1:P1"/>
    </sheetView>
  </sheetViews>
  <sheetFormatPr defaultColWidth="9.140625" defaultRowHeight="12.75"/>
  <cols>
    <col min="1" max="1" width="6.28125" style="0" customWidth="1"/>
    <col min="2" max="2" width="13.57421875" style="0" customWidth="1"/>
    <col min="3" max="3" width="30.00390625" style="0" bestFit="1" customWidth="1"/>
    <col min="4" max="4" width="17.421875" style="0" customWidth="1"/>
    <col min="5" max="5" width="19.421875" style="0" customWidth="1"/>
    <col min="6" max="14" width="7.7109375" style="0" customWidth="1"/>
    <col min="15" max="15" width="6.8515625" style="0" bestFit="1" customWidth="1"/>
    <col min="16" max="16" width="8.8515625" style="0" customWidth="1"/>
  </cols>
  <sheetData>
    <row r="1" spans="1:16" ht="18" customHeight="1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3.5" thickBot="1">
      <c r="A2" s="9"/>
      <c r="B2" s="9"/>
      <c r="C2" s="9"/>
      <c r="D2" s="9"/>
      <c r="E2" s="9"/>
      <c r="F2" s="8"/>
      <c r="G2" s="8"/>
      <c r="H2" s="8"/>
      <c r="I2" s="8"/>
      <c r="J2" s="10"/>
      <c r="K2" s="8"/>
      <c r="L2" s="9"/>
      <c r="M2" s="9"/>
      <c r="N2" s="11"/>
      <c r="O2" s="11"/>
      <c r="P2" s="8"/>
    </row>
    <row r="3" spans="1:16" ht="12.75">
      <c r="A3" s="162" t="s">
        <v>66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2"/>
      <c r="M3" s="136" t="s">
        <v>0</v>
      </c>
      <c r="N3" s="137"/>
      <c r="O3" s="138">
        <v>9</v>
      </c>
      <c r="P3" s="139">
        <f ca="1">MONTH(TODAY())</f>
        <v>2</v>
      </c>
    </row>
    <row r="4" spans="1:23" ht="13.5" thickBot="1">
      <c r="A4" s="9"/>
      <c r="B4" s="12"/>
      <c r="C4" s="164"/>
      <c r="D4" s="164"/>
      <c r="E4" s="164"/>
      <c r="F4" s="13"/>
      <c r="G4" s="14"/>
      <c r="H4" s="14"/>
      <c r="I4" s="14"/>
      <c r="J4" s="15"/>
      <c r="K4" s="14"/>
      <c r="L4" s="12"/>
      <c r="M4" s="140" t="s">
        <v>1</v>
      </c>
      <c r="N4" s="141"/>
      <c r="O4" s="142">
        <v>2017</v>
      </c>
      <c r="P4" s="143"/>
      <c r="T4" s="100" t="s">
        <v>36</v>
      </c>
      <c r="U4" s="100"/>
      <c r="V4" s="101">
        <f>K20</f>
        <v>1867.978</v>
      </c>
      <c r="W4" s="101"/>
    </row>
    <row r="5" spans="1:16" ht="23.25" customHeight="1">
      <c r="A5" s="144" t="s">
        <v>2</v>
      </c>
      <c r="B5" s="111" t="s">
        <v>3</v>
      </c>
      <c r="C5" s="112"/>
      <c r="D5" s="112"/>
      <c r="E5" s="113"/>
      <c r="F5" s="114" t="s">
        <v>4</v>
      </c>
      <c r="G5" s="156" t="s">
        <v>5</v>
      </c>
      <c r="H5" s="131" t="s">
        <v>45</v>
      </c>
      <c r="I5" s="153" t="s">
        <v>40</v>
      </c>
      <c r="J5" s="131" t="s">
        <v>23</v>
      </c>
      <c r="K5" s="131" t="s">
        <v>6</v>
      </c>
      <c r="L5" s="156" t="s">
        <v>7</v>
      </c>
      <c r="M5" s="159" t="s">
        <v>8</v>
      </c>
      <c r="N5" s="171" t="s">
        <v>9</v>
      </c>
      <c r="O5" s="147" t="s">
        <v>10</v>
      </c>
      <c r="P5" s="148"/>
    </row>
    <row r="6" spans="1:16" ht="12.75" customHeight="1">
      <c r="A6" s="145"/>
      <c r="B6" s="117" t="s">
        <v>11</v>
      </c>
      <c r="C6" s="125" t="s">
        <v>12</v>
      </c>
      <c r="D6" s="117" t="s">
        <v>47</v>
      </c>
      <c r="E6" s="123" t="s">
        <v>48</v>
      </c>
      <c r="F6" s="115"/>
      <c r="G6" s="157"/>
      <c r="H6" s="132"/>
      <c r="I6" s="154"/>
      <c r="J6" s="132"/>
      <c r="K6" s="132"/>
      <c r="L6" s="157"/>
      <c r="M6" s="160"/>
      <c r="N6" s="172"/>
      <c r="O6" s="149"/>
      <c r="P6" s="150"/>
    </row>
    <row r="7" spans="1:16" ht="36" customHeight="1" thickBot="1">
      <c r="A7" s="146"/>
      <c r="B7" s="118"/>
      <c r="C7" s="126"/>
      <c r="D7" s="118"/>
      <c r="E7" s="124"/>
      <c r="F7" s="116"/>
      <c r="G7" s="158" t="s">
        <v>13</v>
      </c>
      <c r="H7" s="133"/>
      <c r="I7" s="155"/>
      <c r="J7" s="133"/>
      <c r="K7" s="133"/>
      <c r="L7" s="158"/>
      <c r="M7" s="161"/>
      <c r="N7" s="173"/>
      <c r="O7" s="151"/>
      <c r="P7" s="152"/>
    </row>
    <row r="8" spans="1:16" ht="22.5" customHeight="1">
      <c r="A8" s="51">
        <v>1</v>
      </c>
      <c r="B8" s="91"/>
      <c r="C8" s="99"/>
      <c r="D8" s="91"/>
      <c r="E8" s="91"/>
      <c r="F8" s="92">
        <v>1270.75</v>
      </c>
      <c r="G8" s="89">
        <f>ROUNDDOWN(F8*30/100,2)</f>
        <v>381.22</v>
      </c>
      <c r="H8" s="52">
        <f>G8/I8</f>
        <v>12.707333333333334</v>
      </c>
      <c r="I8" s="49">
        <v>30</v>
      </c>
      <c r="J8" s="75">
        <v>12</v>
      </c>
      <c r="K8" s="53">
        <f>J8*H8</f>
        <v>152.488</v>
      </c>
      <c r="L8" s="52">
        <v>0</v>
      </c>
      <c r="M8" s="52">
        <f>L8</f>
        <v>0</v>
      </c>
      <c r="N8" s="81">
        <f>K8-M8</f>
        <v>152.488</v>
      </c>
      <c r="O8" s="129"/>
      <c r="P8" s="130"/>
    </row>
    <row r="9" spans="1:16" ht="22.5" customHeight="1">
      <c r="A9" s="50">
        <v>2</v>
      </c>
      <c r="B9" s="88"/>
      <c r="C9" s="98"/>
      <c r="D9" s="88"/>
      <c r="E9" s="88"/>
      <c r="F9" s="90">
        <v>1270.75</v>
      </c>
      <c r="G9" s="89">
        <f>ROUNDDOWN(F9*30/100,2)</f>
        <v>381.22</v>
      </c>
      <c r="H9" s="52">
        <f>G9/I9</f>
        <v>12.707333333333334</v>
      </c>
      <c r="I9" s="49">
        <v>30</v>
      </c>
      <c r="J9" s="75">
        <v>13</v>
      </c>
      <c r="K9" s="48">
        <f>J9*H9</f>
        <v>165.19533333333334</v>
      </c>
      <c r="L9" s="52">
        <v>0</v>
      </c>
      <c r="M9" s="47">
        <f>L9</f>
        <v>0</v>
      </c>
      <c r="N9" s="82">
        <f>K9-M9</f>
        <v>165.19533333333334</v>
      </c>
      <c r="O9" s="165"/>
      <c r="P9" s="166"/>
    </row>
    <row r="10" spans="1:16" ht="22.5" customHeight="1">
      <c r="A10" s="51">
        <v>3</v>
      </c>
      <c r="B10" s="88"/>
      <c r="C10" s="98"/>
      <c r="D10" s="88"/>
      <c r="E10" s="88"/>
      <c r="F10" s="92">
        <v>1270.75</v>
      </c>
      <c r="G10" s="89">
        <f>ROUNDDOWN(F10*30/100,2)</f>
        <v>381.22</v>
      </c>
      <c r="H10" s="52">
        <f>G10/I10</f>
        <v>12.707333333333334</v>
      </c>
      <c r="I10" s="49">
        <v>30</v>
      </c>
      <c r="J10" s="75">
        <v>13</v>
      </c>
      <c r="K10" s="48">
        <f>J10*H10</f>
        <v>165.19533333333334</v>
      </c>
      <c r="L10" s="52">
        <v>0</v>
      </c>
      <c r="M10" s="47">
        <f>L10</f>
        <v>0</v>
      </c>
      <c r="N10" s="82">
        <f>K10-M10</f>
        <v>165.19533333333334</v>
      </c>
      <c r="O10" s="84"/>
      <c r="P10" s="85"/>
    </row>
    <row r="11" spans="1:16" ht="22.5" customHeight="1">
      <c r="A11" s="51">
        <v>4</v>
      </c>
      <c r="B11" s="88"/>
      <c r="C11" s="98"/>
      <c r="D11" s="88"/>
      <c r="E11" s="88"/>
      <c r="F11" s="90">
        <v>1270.75</v>
      </c>
      <c r="G11" s="89">
        <f>ROUNDDOWN(F11*30/100,2)</f>
        <v>381.22</v>
      </c>
      <c r="H11" s="52">
        <f>G11/I11</f>
        <v>12.707333333333334</v>
      </c>
      <c r="I11" s="49">
        <v>30</v>
      </c>
      <c r="J11" s="75">
        <v>12</v>
      </c>
      <c r="K11" s="48">
        <f>J11*H11</f>
        <v>152.488</v>
      </c>
      <c r="L11" s="52">
        <v>0</v>
      </c>
      <c r="M11" s="47">
        <f>L11</f>
        <v>0</v>
      </c>
      <c r="N11" s="82">
        <f>K11-M11</f>
        <v>152.488</v>
      </c>
      <c r="O11" s="84"/>
      <c r="P11" s="85"/>
    </row>
    <row r="12" spans="1:16" ht="22.5" customHeight="1">
      <c r="A12" s="51">
        <v>5</v>
      </c>
      <c r="B12" s="88"/>
      <c r="C12" s="98"/>
      <c r="D12" s="88"/>
      <c r="E12" s="88"/>
      <c r="F12" s="90">
        <v>1270.75</v>
      </c>
      <c r="G12" s="89">
        <f>ROUNDDOWN(F12*30/100,2)</f>
        <v>381.22</v>
      </c>
      <c r="H12" s="52">
        <f>G12/I12</f>
        <v>12.707333333333334</v>
      </c>
      <c r="I12" s="49">
        <v>30</v>
      </c>
      <c r="J12" s="75">
        <v>13</v>
      </c>
      <c r="K12" s="48">
        <f aca="true" t="shared" si="0" ref="K12:K19">J12*H12</f>
        <v>165.19533333333334</v>
      </c>
      <c r="L12" s="52">
        <v>0</v>
      </c>
      <c r="M12" s="47">
        <f>L12</f>
        <v>0</v>
      </c>
      <c r="N12" s="82">
        <f aca="true" t="shared" si="1" ref="N12:N19">K12-M12</f>
        <v>165.19533333333334</v>
      </c>
      <c r="O12" s="84"/>
      <c r="P12" s="85"/>
    </row>
    <row r="13" spans="1:16" ht="22.5" customHeight="1">
      <c r="A13" s="50">
        <v>6</v>
      </c>
      <c r="B13" s="88"/>
      <c r="C13" s="98"/>
      <c r="D13" s="88"/>
      <c r="E13" s="88"/>
      <c r="F13" s="92">
        <v>1270.75</v>
      </c>
      <c r="G13" s="89">
        <f aca="true" t="shared" si="2" ref="G13:G19">ROUNDDOWN(F13*30/100,2)</f>
        <v>381.22</v>
      </c>
      <c r="H13" s="52">
        <f aca="true" t="shared" si="3" ref="H13:H19">G13/I13</f>
        <v>12.707333333333334</v>
      </c>
      <c r="I13" s="49">
        <v>30</v>
      </c>
      <c r="J13" s="75">
        <v>9</v>
      </c>
      <c r="K13" s="48">
        <f t="shared" si="0"/>
        <v>114.36600000000001</v>
      </c>
      <c r="L13" s="52">
        <v>0</v>
      </c>
      <c r="M13" s="47">
        <f aca="true" t="shared" si="4" ref="M13:M19">L13</f>
        <v>0</v>
      </c>
      <c r="N13" s="82">
        <f t="shared" si="1"/>
        <v>114.36600000000001</v>
      </c>
      <c r="O13" s="84"/>
      <c r="P13" s="85"/>
    </row>
    <row r="14" spans="1:16" ht="22.5" customHeight="1">
      <c r="A14" s="50">
        <v>7</v>
      </c>
      <c r="B14" s="88"/>
      <c r="C14" s="98"/>
      <c r="D14" s="88"/>
      <c r="E14" s="88"/>
      <c r="F14" s="90">
        <v>1270.75</v>
      </c>
      <c r="G14" s="89">
        <f t="shared" si="2"/>
        <v>381.22</v>
      </c>
      <c r="H14" s="52">
        <f t="shared" si="3"/>
        <v>12.707333333333334</v>
      </c>
      <c r="I14" s="49">
        <v>30</v>
      </c>
      <c r="J14" s="75">
        <v>12</v>
      </c>
      <c r="K14" s="48">
        <f t="shared" si="0"/>
        <v>152.488</v>
      </c>
      <c r="L14" s="52">
        <v>0</v>
      </c>
      <c r="M14" s="47">
        <f t="shared" si="4"/>
        <v>0</v>
      </c>
      <c r="N14" s="82">
        <f t="shared" si="1"/>
        <v>152.488</v>
      </c>
      <c r="O14" s="84"/>
      <c r="P14" s="85"/>
    </row>
    <row r="15" spans="1:16" ht="22.5" customHeight="1">
      <c r="A15" s="51">
        <v>8</v>
      </c>
      <c r="B15" s="88"/>
      <c r="C15" s="98"/>
      <c r="D15" s="88"/>
      <c r="E15" s="88"/>
      <c r="F15" s="90">
        <v>1270.75</v>
      </c>
      <c r="G15" s="89">
        <f t="shared" si="2"/>
        <v>381.22</v>
      </c>
      <c r="H15" s="52">
        <f t="shared" si="3"/>
        <v>12.707333333333334</v>
      </c>
      <c r="I15" s="49">
        <v>30</v>
      </c>
      <c r="J15" s="75">
        <v>13</v>
      </c>
      <c r="K15" s="48">
        <f t="shared" si="0"/>
        <v>165.19533333333334</v>
      </c>
      <c r="L15" s="52">
        <v>0</v>
      </c>
      <c r="M15" s="47">
        <f t="shared" si="4"/>
        <v>0</v>
      </c>
      <c r="N15" s="82">
        <f t="shared" si="1"/>
        <v>165.19533333333334</v>
      </c>
      <c r="O15" s="84"/>
      <c r="P15" s="85"/>
    </row>
    <row r="16" spans="1:16" ht="22.5" customHeight="1">
      <c r="A16" s="51">
        <v>9</v>
      </c>
      <c r="B16" s="88"/>
      <c r="C16" s="98"/>
      <c r="D16" s="88"/>
      <c r="E16" s="88"/>
      <c r="F16" s="92">
        <v>1270.75</v>
      </c>
      <c r="G16" s="89">
        <f t="shared" si="2"/>
        <v>381.22</v>
      </c>
      <c r="H16" s="52">
        <f t="shared" si="3"/>
        <v>12.707333333333334</v>
      </c>
      <c r="I16" s="49">
        <v>30</v>
      </c>
      <c r="J16" s="75">
        <v>13</v>
      </c>
      <c r="K16" s="48">
        <f t="shared" si="0"/>
        <v>165.19533333333334</v>
      </c>
      <c r="L16" s="52">
        <v>0</v>
      </c>
      <c r="M16" s="47">
        <f t="shared" si="4"/>
        <v>0</v>
      </c>
      <c r="N16" s="82">
        <f t="shared" si="1"/>
        <v>165.19533333333334</v>
      </c>
      <c r="O16" s="84"/>
      <c r="P16" s="85"/>
    </row>
    <row r="17" spans="1:16" ht="22.5" customHeight="1">
      <c r="A17" s="51">
        <v>10</v>
      </c>
      <c r="B17" s="88"/>
      <c r="C17" s="98"/>
      <c r="D17" s="88"/>
      <c r="E17" s="88"/>
      <c r="F17" s="90">
        <v>1270.75</v>
      </c>
      <c r="G17" s="89">
        <f t="shared" si="2"/>
        <v>381.22</v>
      </c>
      <c r="H17" s="52">
        <f t="shared" si="3"/>
        <v>12.707333333333334</v>
      </c>
      <c r="I17" s="49">
        <v>30</v>
      </c>
      <c r="J17" s="75">
        <v>13</v>
      </c>
      <c r="K17" s="48">
        <f t="shared" si="0"/>
        <v>165.19533333333334</v>
      </c>
      <c r="L17" s="52">
        <v>0</v>
      </c>
      <c r="M17" s="47">
        <f t="shared" si="4"/>
        <v>0</v>
      </c>
      <c r="N17" s="82">
        <f t="shared" si="1"/>
        <v>165.19533333333334</v>
      </c>
      <c r="O17" s="84"/>
      <c r="P17" s="85"/>
    </row>
    <row r="18" spans="1:16" ht="22.5" customHeight="1">
      <c r="A18" s="50">
        <v>11</v>
      </c>
      <c r="B18" s="88"/>
      <c r="C18" s="98"/>
      <c r="D18" s="88"/>
      <c r="E18" s="88"/>
      <c r="F18" s="90">
        <v>1270.75</v>
      </c>
      <c r="G18" s="89">
        <f t="shared" si="2"/>
        <v>381.22</v>
      </c>
      <c r="H18" s="52">
        <f t="shared" si="3"/>
        <v>12.707333333333334</v>
      </c>
      <c r="I18" s="49">
        <v>30</v>
      </c>
      <c r="J18" s="75">
        <v>12</v>
      </c>
      <c r="K18" s="48">
        <f t="shared" si="0"/>
        <v>152.488</v>
      </c>
      <c r="L18" s="52">
        <v>0</v>
      </c>
      <c r="M18" s="47">
        <f t="shared" si="4"/>
        <v>0</v>
      </c>
      <c r="N18" s="82">
        <f t="shared" si="1"/>
        <v>152.488</v>
      </c>
      <c r="O18" s="84"/>
      <c r="P18" s="85"/>
    </row>
    <row r="19" spans="1:16" ht="22.5" customHeight="1" thickBot="1">
      <c r="A19" s="50">
        <v>12</v>
      </c>
      <c r="B19" s="88"/>
      <c r="C19" s="98"/>
      <c r="D19" s="88"/>
      <c r="E19" s="88"/>
      <c r="F19" s="92">
        <v>1270.75</v>
      </c>
      <c r="G19" s="89">
        <f t="shared" si="2"/>
        <v>381.22</v>
      </c>
      <c r="H19" s="52">
        <f t="shared" si="3"/>
        <v>12.707333333333334</v>
      </c>
      <c r="I19" s="49">
        <v>30</v>
      </c>
      <c r="J19" s="75">
        <v>12</v>
      </c>
      <c r="K19" s="48">
        <f t="shared" si="0"/>
        <v>152.488</v>
      </c>
      <c r="L19" s="52">
        <v>0</v>
      </c>
      <c r="M19" s="47">
        <f t="shared" si="4"/>
        <v>0</v>
      </c>
      <c r="N19" s="82">
        <f t="shared" si="1"/>
        <v>152.488</v>
      </c>
      <c r="O19" s="84"/>
      <c r="P19" s="85"/>
    </row>
    <row r="20" spans="1:25" ht="20.25" customHeight="1" thickBot="1">
      <c r="A20" s="119" t="s">
        <v>25</v>
      </c>
      <c r="B20" s="120"/>
      <c r="C20" s="120"/>
      <c r="D20" s="120"/>
      <c r="E20" s="120"/>
      <c r="F20" s="121"/>
      <c r="G20" s="121"/>
      <c r="H20" s="122"/>
      <c r="I20" s="93"/>
      <c r="J20" s="93"/>
      <c r="K20" s="54">
        <f>SUM(K8:K19)</f>
        <v>1867.978</v>
      </c>
      <c r="L20" s="55">
        <f>SUM(L8:L19)</f>
        <v>0</v>
      </c>
      <c r="M20" s="55">
        <f>SUM(M8:M19)</f>
        <v>0</v>
      </c>
      <c r="N20" s="83">
        <f>K20</f>
        <v>1867.978</v>
      </c>
      <c r="O20" s="169"/>
      <c r="P20" s="170"/>
      <c r="T20" s="57"/>
      <c r="U20" s="63"/>
      <c r="V20" s="64"/>
      <c r="W20" s="65"/>
      <c r="X20" s="66"/>
      <c r="Y20" s="68"/>
    </row>
    <row r="21" spans="1:25" ht="13.5" customHeight="1" thickBot="1">
      <c r="A21" s="30"/>
      <c r="B21" s="30"/>
      <c r="C21" s="31"/>
      <c r="D21" s="31"/>
      <c r="E21" s="32"/>
      <c r="F21" s="26"/>
      <c r="G21" s="27"/>
      <c r="H21" s="28"/>
      <c r="I21" s="43"/>
      <c r="J21" s="44"/>
      <c r="K21" s="45"/>
      <c r="L21" s="46"/>
      <c r="M21" s="46"/>
      <c r="N21" s="29"/>
      <c r="O21" s="16"/>
      <c r="P21" s="16"/>
      <c r="T21" s="57" t="e">
        <f>ROUND(MOD(#REF!,1),2)</f>
        <v>#REF!</v>
      </c>
      <c r="U21" s="63"/>
      <c r="V21" s="64" t="e">
        <f>IF(T21&lt;0.1,"",IF(T21&lt;0.2,"on",IF(T21&lt;0.3,"yirmi",IF(T21&lt;0.4,"otuz",IF(T21&lt;0.5,"kırk",IF(T21&lt;0.6,"elli",""))))))</f>
        <v>#REF!</v>
      </c>
      <c r="W21" s="65" t="e">
        <f>IF(T21&gt;=1,"",IF(T21&gt;=0.9,"doksan",IF(T21&gt;=0.8,"seksen",IF(T21&gt;=0.7,"yetmiş",IF(T21&gt;=0.6,"altmış","")))))</f>
        <v>#REF!</v>
      </c>
      <c r="X21" s="66" t="e">
        <f>V21&amp;W21</f>
        <v>#REF!</v>
      </c>
      <c r="Y21" s="68" t="s">
        <v>37</v>
      </c>
    </row>
    <row r="22" spans="1:25" ht="13.5" customHeight="1" thickBot="1">
      <c r="A22" s="168">
        <f ca="1">YEAR(TODAY())</f>
        <v>2018</v>
      </c>
      <c r="B22" s="168"/>
      <c r="C22" s="76" t="s">
        <v>53</v>
      </c>
      <c r="D22" s="167" t="s">
        <v>24</v>
      </c>
      <c r="E22" s="167"/>
      <c r="F22" s="110">
        <f>K20</f>
        <v>1867.978</v>
      </c>
      <c r="G22" s="110"/>
      <c r="H22" s="127" t="s">
        <v>57</v>
      </c>
      <c r="I22" s="128"/>
      <c r="J22" s="128"/>
      <c r="K22" s="128"/>
      <c r="L22" s="18" t="s">
        <v>39</v>
      </c>
      <c r="M22" s="29"/>
      <c r="N22" s="29"/>
      <c r="O22" s="17"/>
      <c r="P22" s="9"/>
      <c r="T22" s="57" t="e">
        <f>ROUND(MOD(T21,0.1),2)</f>
        <v>#REF!</v>
      </c>
      <c r="U22" s="63"/>
      <c r="V22" s="64" t="e">
        <f>IF(T22&lt;0.01,"",IF(T22&lt;0.02,"bir",IF(T22&lt;0.03,"iki",IF(T22&lt;0.04,"üç",IF(T22&lt;0.05,"dört",IF(T22&lt;0.06,"beş",""))))))</f>
        <v>#REF!</v>
      </c>
      <c r="W22" s="65" t="e">
        <f>IF(T22&gt;=0.1,"",IF(T22&gt;=0.09,"dokuz",IF(T22&gt;=0.08,"sekiz",IF(T22&gt;=0.07,"yedi",IF(T22&gt;=0.06,"altı","")))))</f>
        <v>#REF!</v>
      </c>
      <c r="X22" s="66" t="e">
        <f>V22&amp;W22</f>
        <v>#REF!</v>
      </c>
      <c r="Y22" s="68" t="s">
        <v>38</v>
      </c>
    </row>
    <row r="23" spans="1:25" ht="13.5" customHeight="1" thickBot="1">
      <c r="A23" s="56" t="s">
        <v>44</v>
      </c>
      <c r="B23" s="33"/>
      <c r="E23" s="18"/>
      <c r="F23" s="34"/>
      <c r="G23" s="34"/>
      <c r="H23" s="34"/>
      <c r="I23" s="34"/>
      <c r="J23" s="35"/>
      <c r="K23" s="36"/>
      <c r="L23" s="33"/>
      <c r="M23" s="33"/>
      <c r="N23" s="33"/>
      <c r="O23" s="17"/>
      <c r="P23" s="9"/>
      <c r="T23" s="57" t="e">
        <f>MOD(T22,0.01)</f>
        <v>#REF!</v>
      </c>
      <c r="U23" s="63"/>
      <c r="V23" s="64"/>
      <c r="W23" s="65"/>
      <c r="X23" s="66"/>
      <c r="Y23" s="68"/>
    </row>
    <row r="24" spans="1:25" ht="13.5" customHeight="1" thickBot="1">
      <c r="A24" s="33"/>
      <c r="B24" s="33"/>
      <c r="C24" s="18"/>
      <c r="D24" s="18"/>
      <c r="E24" s="18"/>
      <c r="F24" s="34"/>
      <c r="G24" s="34"/>
      <c r="H24" s="34"/>
      <c r="I24" s="34"/>
      <c r="J24" s="35"/>
      <c r="K24" s="36"/>
      <c r="L24" s="33"/>
      <c r="M24" s="33"/>
      <c r="N24" s="33"/>
      <c r="O24" s="17"/>
      <c r="P24" s="9"/>
      <c r="T24" s="57"/>
      <c r="U24" s="63"/>
      <c r="V24" s="64"/>
      <c r="W24" s="65"/>
      <c r="X24" s="66"/>
      <c r="Y24" s="68"/>
    </row>
    <row r="25" spans="1:25" ht="13.5" customHeight="1" thickBot="1">
      <c r="A25" s="33"/>
      <c r="B25" s="33"/>
      <c r="C25" s="31"/>
      <c r="D25" s="31"/>
      <c r="E25" s="108">
        <f ca="1">TODAY()</f>
        <v>43151</v>
      </c>
      <c r="F25" s="109"/>
      <c r="G25" s="109"/>
      <c r="H25" s="109"/>
      <c r="I25" s="31"/>
      <c r="J25" s="35"/>
      <c r="K25" s="36"/>
      <c r="L25" s="33"/>
      <c r="M25" s="33"/>
      <c r="N25" s="33"/>
      <c r="O25" s="17"/>
      <c r="P25" s="9"/>
      <c r="T25" s="57"/>
      <c r="U25" s="63"/>
      <c r="V25" s="64"/>
      <c r="W25" s="65"/>
      <c r="X25" s="66"/>
      <c r="Y25" s="68"/>
    </row>
    <row r="26" spans="1:25" ht="13.5" customHeight="1">
      <c r="A26" s="33"/>
      <c r="B26" s="39" t="s">
        <v>41</v>
      </c>
      <c r="C26" s="37"/>
      <c r="D26" s="37"/>
      <c r="E26" s="38"/>
      <c r="F26" s="33"/>
      <c r="G26" s="33"/>
      <c r="H26" s="37"/>
      <c r="I26" s="37"/>
      <c r="J26" s="37"/>
      <c r="K26" s="38" t="s">
        <v>50</v>
      </c>
      <c r="L26" s="38"/>
      <c r="M26" s="33"/>
      <c r="N26" s="33"/>
      <c r="O26" s="17"/>
      <c r="P26" s="17"/>
      <c r="T26" s="69"/>
      <c r="U26" s="63"/>
      <c r="V26" s="64">
        <f>IF(T26&lt;0.001,"",IF(T26&lt;0.002,"bir",IF(T26&lt;0.003,"iki",IF(T26&lt;0.004,"üç",IF(T26&lt;0.005,"dört",IF(T26&lt;0.006,"beş",""))))))</f>
      </c>
      <c r="W26" s="65">
        <f>IF(T26&gt;=0.01,"",IF(T26&gt;=0.009,"dokuz",IF(T26&gt;=0.008,"sekiz",IF(T26&gt;=0.007,"yedi",IF(T26&gt;=0.006,"altı","")))))</f>
      </c>
      <c r="X26" s="66">
        <f>V26&amp;W26</f>
      </c>
      <c r="Y26" s="68"/>
    </row>
    <row r="27" spans="1:25" ht="13.5" customHeight="1">
      <c r="A27" s="33"/>
      <c r="B27" s="39" t="s">
        <v>15</v>
      </c>
      <c r="C27" s="40" t="s">
        <v>58</v>
      </c>
      <c r="D27" s="40"/>
      <c r="E27" s="31"/>
      <c r="F27" s="38"/>
      <c r="G27" s="38"/>
      <c r="H27" s="37"/>
      <c r="I27" s="37"/>
      <c r="J27" s="37"/>
      <c r="K27" s="163" t="s">
        <v>42</v>
      </c>
      <c r="L27" s="163"/>
      <c r="M27" s="34" t="s">
        <v>60</v>
      </c>
      <c r="N27" s="38"/>
      <c r="O27" s="21"/>
      <c r="P27" s="21"/>
      <c r="T27" s="70"/>
      <c r="U27" s="63"/>
      <c r="V27" s="64"/>
      <c r="W27" s="65"/>
      <c r="X27" s="66"/>
      <c r="Y27" s="68"/>
    </row>
    <row r="28" spans="1:25" ht="13.5" customHeight="1">
      <c r="A28" s="33"/>
      <c r="B28" s="39" t="s">
        <v>16</v>
      </c>
      <c r="C28" s="40" t="s">
        <v>59</v>
      </c>
      <c r="D28" s="40"/>
      <c r="E28" s="34"/>
      <c r="F28" s="34"/>
      <c r="G28" s="34"/>
      <c r="H28" s="31"/>
      <c r="I28" s="31"/>
      <c r="J28" s="34"/>
      <c r="K28" s="163" t="s">
        <v>43</v>
      </c>
      <c r="L28" s="163"/>
      <c r="M28" s="34" t="s">
        <v>61</v>
      </c>
      <c r="N28" s="34"/>
      <c r="O28" s="34"/>
      <c r="P28" s="24"/>
      <c r="T28" s="70" t="e">
        <f>CONCATENATE(#REF!,#REF!,#REF!,#REF!,#REF!,#REF!,#REF!,#REF!)</f>
        <v>#REF!</v>
      </c>
      <c r="U28" s="63" t="e">
        <f>CONCATENATE(X21,X22)</f>
        <v>#REF!</v>
      </c>
      <c r="V28" s="64" t="e">
        <f>IF(T28="","sıfır",T28)</f>
        <v>#REF!</v>
      </c>
      <c r="W28" s="65" t="e">
        <f>IF(U28="","sıfır",U28)</f>
        <v>#REF!</v>
      </c>
      <c r="X28" s="66"/>
      <c r="Y28" s="68"/>
    </row>
    <row r="29" spans="1:25" ht="13.5" customHeight="1" thickBot="1">
      <c r="A29" s="33"/>
      <c r="B29" s="39" t="s">
        <v>17</v>
      </c>
      <c r="C29" s="41"/>
      <c r="D29" s="41"/>
      <c r="E29" s="41"/>
      <c r="F29" s="34"/>
      <c r="G29" s="34"/>
      <c r="H29" s="134"/>
      <c r="I29" s="134"/>
      <c r="J29" s="31"/>
      <c r="K29" s="163" t="s">
        <v>18</v>
      </c>
      <c r="L29" s="163"/>
      <c r="M29" s="34" t="s">
        <v>19</v>
      </c>
      <c r="N29" s="34"/>
      <c r="O29" s="23"/>
      <c r="P29" s="24"/>
      <c r="T29" s="102" t="e">
        <f>CONCATENATE("//",V28,Y21,W28,Y22,"//")</f>
        <v>#REF!</v>
      </c>
      <c r="U29" s="103"/>
      <c r="V29" s="103"/>
      <c r="W29" s="103"/>
      <c r="X29" s="103"/>
      <c r="Y29" s="104"/>
    </row>
    <row r="30" spans="1:25" ht="13.5" customHeight="1">
      <c r="A30" s="25"/>
      <c r="B30" s="42"/>
      <c r="C30" s="33"/>
      <c r="D30" s="33"/>
      <c r="E30" s="39"/>
      <c r="F30" s="41"/>
      <c r="G30" s="31"/>
      <c r="H30" s="31"/>
      <c r="I30" s="31"/>
      <c r="J30" s="34"/>
      <c r="K30" s="31"/>
      <c r="L30" s="34"/>
      <c r="M30" s="34"/>
      <c r="N30" s="34"/>
      <c r="O30" s="17"/>
      <c r="P30" s="9"/>
      <c r="T30" s="71"/>
      <c r="U30" s="71"/>
      <c r="V30" s="71"/>
      <c r="W30" s="71"/>
      <c r="X30" s="71"/>
      <c r="Y30" s="71"/>
    </row>
    <row r="31" spans="1:25" ht="13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T31" s="72"/>
      <c r="U31" s="73"/>
      <c r="V31" s="73"/>
      <c r="W31" s="73"/>
      <c r="X31" s="74"/>
      <c r="Y31" s="74"/>
    </row>
    <row r="32" spans="2:25" ht="13.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T32" s="74"/>
      <c r="U32" s="74"/>
      <c r="V32" s="74"/>
      <c r="W32" s="74"/>
      <c r="X32" s="74"/>
      <c r="Y32" s="74"/>
    </row>
    <row r="33" spans="20:25" ht="13.5" customHeight="1">
      <c r="T33" s="74"/>
      <c r="U33" s="74"/>
      <c r="V33" s="74"/>
      <c r="W33" s="74"/>
      <c r="X33" s="74"/>
      <c r="Y33" s="74"/>
    </row>
    <row r="34" spans="20:23" ht="13.5" customHeight="1">
      <c r="T34" s="100" t="s">
        <v>36</v>
      </c>
      <c r="U34" s="100"/>
      <c r="V34" s="101">
        <f>I44</f>
        <v>0</v>
      </c>
      <c r="W34" s="101"/>
    </row>
    <row r="35" ht="13.5" customHeight="1"/>
    <row r="36" ht="13.5" customHeight="1"/>
    <row r="37" ht="13.5" customHeight="1"/>
    <row r="38" ht="13.5" customHeight="1" thickBot="1"/>
    <row r="39" spans="20:25" ht="13.5" customHeight="1" thickBot="1">
      <c r="T39" s="57">
        <f>V34</f>
        <v>0</v>
      </c>
      <c r="U39" s="58"/>
      <c r="V39" s="59"/>
      <c r="W39" s="60"/>
      <c r="X39" s="61"/>
      <c r="Y39" s="62"/>
    </row>
    <row r="40" spans="20:25" ht="13.5" customHeight="1" thickBot="1">
      <c r="T40" s="57">
        <f>MOD(T39,100000000)</f>
        <v>0</v>
      </c>
      <c r="U40" s="63"/>
      <c r="V40" s="64">
        <f>IF(T40&lt;10000000,"",IF(T40&lt;20000000,"on",IF(T40&lt;30000000," yirmi",IF(T40&lt;40000000,"otuz",IF(T40&lt;50000000,"kırk",IF(T40&lt;60000000,"elli",""))))))</f>
      </c>
      <c r="W40" s="65">
        <f>IF(T40&gt;=100000000,"",IF(T40&gt;=90000000,"doksan",IF(T40&gt;=80000000,"seksen",IF(T40&gt;=70000000,"yetmiş",IF(T40&gt;=60000000,"altmış","")))))</f>
      </c>
      <c r="X40" s="66">
        <f>IF(T40&lt;10000000,"",V40&amp;W40)</f>
      </c>
      <c r="Y40" s="67"/>
    </row>
    <row r="41" spans="20:25" ht="13.5" customHeight="1" thickBot="1">
      <c r="T41" s="57">
        <f>MOD(T39,10000000)</f>
        <v>0</v>
      </c>
      <c r="U41" s="63"/>
      <c r="V41" s="64" t="str">
        <f>IF(T41&lt;1000000,"milyon",IF(T41&lt;2000000,"birmilyon",IF(T41&lt;3000000,"ikimilyon",IF(T41&lt;4000000,"üçmilyon",IF(T41&lt;5000000,"dörtmilyon",IF(T41&lt;6000000,"beşmilyon",""))))))</f>
        <v>milyon</v>
      </c>
      <c r="W41" s="65">
        <f>IF(T41&gt;=10000000,"",IF(T41&gt;=9000000,"dokuzmilyon",IF(T41&gt;=8000000,"sekizmilyon",IF(T41&gt;=7000000,"yedimilyon",IF(T41&gt;=6000000,"altımilyon","")))))</f>
      </c>
      <c r="X41" s="66">
        <f>IF(T39&lt;1000000,"",V41&amp;W41)</f>
      </c>
      <c r="Y41" s="67"/>
    </row>
    <row r="42" spans="20:25" ht="13.5" customHeight="1" thickBot="1">
      <c r="T42" s="57">
        <f>MOD(T41,1000000)</f>
        <v>0</v>
      </c>
      <c r="U42" s="63"/>
      <c r="V42" s="64">
        <f>IF(T42&lt;100000,"",IF(T42&lt;200000,"yüz",IF(T42&lt;300000,"ikiyüz",IF(T42&lt;400000,"üçyüz",IF(T42&lt;500000,"dörtyüz",IF(T42&lt;600000,"beşyüz",""))))))</f>
      </c>
      <c r="W42" s="65">
        <f>IF(T42&gt;=1000000,"",IF(T42&gt;=900000,"dokuzyüz",IF(T42&gt;=800000,"sekizyüz",IF(T42&gt;=700000,"yediyüz",IF(T42&gt;=600000,"altıyüz","")))))</f>
      </c>
      <c r="X42" s="66">
        <f>V42&amp;W42</f>
      </c>
      <c r="Y42" s="68"/>
    </row>
    <row r="43" spans="20:25" ht="13.5" customHeight="1" thickBot="1">
      <c r="T43" s="57">
        <f>MOD(T42,100000)</f>
        <v>0</v>
      </c>
      <c r="U43" s="63"/>
      <c r="V43" s="64">
        <f>IF(T43&lt;10000,"",IF(T43&lt;20000,"on",IF(T43&lt;30000,"yirmi",IF(T43&lt;40000,"otuz",IF(T43&lt;50000,"kırk",IF(T43&lt;60000,"elli",""))))))</f>
      </c>
      <c r="W43" s="65">
        <f>IF(T43&gt;=100000,"",IF(T43&gt;=90000,"doksan",IF(T43&gt;=80000,"seksen",IF(T43&gt;=70000,"yetmiş",IF(T43&gt;=60000,"altmış","")))))</f>
      </c>
      <c r="X43" s="66">
        <f>V43&amp;W43&amp;IF(X44="",Y43,"")</f>
      </c>
      <c r="Y43" s="68">
        <f>IF(X42="","","bin")</f>
      </c>
    </row>
    <row r="44" spans="20:25" ht="13.5" customHeight="1" thickBot="1">
      <c r="T44" s="57">
        <f>MOD(T43,10000)</f>
        <v>0</v>
      </c>
      <c r="U44" s="63"/>
      <c r="V44" s="64">
        <f>IF(T44&lt;1000,"",IF(T44&lt;2000,"bin",IF(T44&lt;3000,"ikibin",IF(T44&lt;4000,"üçbin",IF(T44&lt;5000,"dörtbin",IF(T44&lt;6000,"beşbin",""))))))</f>
      </c>
      <c r="W44" s="65">
        <f>IF(T44&gt;=10000,"",IF(T44&gt;=9000,"dokuzbin",IF(T44&gt;=8000,"sekizbin",IF(T44&gt;=7000,"yedibin",IF(T44&gt;=6000,"altıbin","")))))</f>
      </c>
      <c r="X44" s="66">
        <f>IF(T43&lt;1000,"",V44&amp;W44)</f>
      </c>
      <c r="Y44" s="68"/>
    </row>
    <row r="45" spans="20:25" ht="13.5" customHeight="1" thickBot="1">
      <c r="T45" s="57">
        <f>MOD(T44,1000)</f>
        <v>0</v>
      </c>
      <c r="U45" s="63"/>
      <c r="V45" s="64">
        <f>IF(T45&lt;100,"",IF(T45&lt;200,"yüz",IF(T45&lt;300,"ikiyüz",IF(T45&lt;400,"üçyüz",IF(T45&lt;500,"dörtyüz",IF(T45&lt;600,"beşyüz",""))))))</f>
      </c>
      <c r="W45" s="65">
        <f>IF(T45&gt;=1000,"",IF(T45&gt;=900,"dokuzyüz",IF(T45&gt;=800,"sekizyüz",IF(T45&gt;=700,"yediyüz",IF(T45&gt;=600,"altıyüz","")))))</f>
      </c>
      <c r="X45" s="66">
        <f>V45&amp;W45</f>
      </c>
      <c r="Y45" s="68"/>
    </row>
    <row r="46" spans="20:25" ht="13.5" customHeight="1" thickBot="1">
      <c r="T46" s="57">
        <f>MOD(T45,100)</f>
        <v>0</v>
      </c>
      <c r="U46" s="63"/>
      <c r="V46" s="64">
        <f>IF(T46&lt;10,"",IF(T46&lt;20,"on",IF(T46&lt;30,"yirmi",IF(T46&lt;40,"otuz",IF(T46&lt;50,"kırk",IF(T46&lt;60,"elli",""))))))</f>
      </c>
      <c r="W46" s="65">
        <f>IF(T46&gt;=100,"",IF(T46&gt;=90,"doksan",IF(T46&gt;=80,"seksen",IF(T46&gt;=70,"yetmiş",IF(T46&gt;=60,"altmış","")))))</f>
      </c>
      <c r="X46" s="66">
        <f>V46&amp;W46</f>
      </c>
      <c r="Y46" s="68">
        <f>IF(X45="","","")</f>
      </c>
    </row>
    <row r="47" spans="20:25" ht="13.5" customHeight="1" thickBot="1">
      <c r="T47" s="57">
        <f>MOD(T46,10)</f>
        <v>0</v>
      </c>
      <c r="U47" s="63"/>
      <c r="V47" s="64">
        <f>IF(T47&lt;1,"",IF(T47&lt;2,"bir",IF(T47&lt;3,"iki",IF(T47&lt;4,"üç",IF(T47&lt;5,"dört",IF(T47&lt;6,"beş",""))))))</f>
      </c>
      <c r="W47" s="65">
        <f>IF(T47&gt;=10,"",IF(T47&gt;=9,"dokuz",IF(T47&gt;=8,"sekiz",IF(T47&gt;=7,"yedi",IF(T47&gt;=6,"altı","")))))</f>
      </c>
      <c r="X47" s="66">
        <f>IF(T46&lt;1,"",V47&amp;W47)</f>
      </c>
      <c r="Y47" s="68"/>
    </row>
    <row r="48" spans="20:25" ht="13.5" customHeight="1" thickBot="1">
      <c r="T48" s="57">
        <f>ROUND(MOD(T47,1),2)</f>
        <v>0</v>
      </c>
      <c r="U48" s="63"/>
      <c r="V48" s="64">
        <f>IF(T48&lt;0.1,"",IF(T48&lt;0.2,"on",IF(T48&lt;0.3,"yirmi",IF(T48&lt;0.4,"otuz",IF(T48&lt;0.5,"kırk",IF(T48&lt;0.6,"elli",""))))))</f>
      </c>
      <c r="W48" s="65">
        <f>IF(T48&gt;=1,"",IF(T48&gt;=0.9,"doksan",IF(T48&gt;=0.8,"seksen",IF(T48&gt;=0.7,"yetmiş",IF(T48&gt;=0.6,"altmış","")))))</f>
      </c>
      <c r="X48" s="66">
        <f>V48&amp;W48</f>
      </c>
      <c r="Y48" s="68" t="s">
        <v>37</v>
      </c>
    </row>
    <row r="49" spans="20:25" ht="13.5" customHeight="1" thickBot="1">
      <c r="T49" s="57">
        <f>ROUND(MOD(T48,0.1),2)</f>
        <v>0</v>
      </c>
      <c r="U49" s="63"/>
      <c r="V49" s="64">
        <f>IF(T49&lt;0.01,"",IF(T49&lt;0.02,"bir",IF(T49&lt;0.03,"iki",IF(T49&lt;0.04,"üç",IF(T49&lt;0.05,"dört",IF(T49&lt;0.06,"beş",""))))))</f>
      </c>
      <c r="W49" s="65">
        <f>IF(T49&gt;=0.1,"",IF(T49&gt;=0.09,"dokuz",IF(T49&gt;=0.08,"sekiz",IF(T49&gt;=0.07,"yedi",IF(T49&gt;=0.06,"altı","")))))</f>
      </c>
      <c r="X49" s="66">
        <f>V49&amp;W49</f>
      </c>
      <c r="Y49" s="68" t="s">
        <v>38</v>
      </c>
    </row>
    <row r="50" spans="20:25" ht="13.5" customHeight="1" thickBot="1">
      <c r="T50" s="57">
        <f>MOD(T49,0.01)</f>
        <v>0</v>
      </c>
      <c r="U50" s="63"/>
      <c r="V50" s="64"/>
      <c r="W50" s="65"/>
      <c r="X50" s="66"/>
      <c r="Y50" s="68"/>
    </row>
    <row r="51" spans="20:25" ht="13.5" customHeight="1" thickBot="1">
      <c r="T51" s="57"/>
      <c r="U51" s="63"/>
      <c r="V51" s="64"/>
      <c r="W51" s="65"/>
      <c r="X51" s="66"/>
      <c r="Y51" s="68"/>
    </row>
    <row r="52" spans="20:25" ht="13.5" customHeight="1" thickBot="1">
      <c r="T52" s="57"/>
      <c r="U52" s="63"/>
      <c r="V52" s="64"/>
      <c r="W52" s="65"/>
      <c r="X52" s="66"/>
      <c r="Y52" s="68"/>
    </row>
    <row r="53" spans="20:25" ht="13.5" customHeight="1">
      <c r="T53" s="69"/>
      <c r="U53" s="63"/>
      <c r="V53" s="64">
        <f>IF(T53&lt;0.001,"",IF(T53&lt;0.002,"bir",IF(T53&lt;0.003,"iki",IF(T53&lt;0.004,"üç",IF(T53&lt;0.005,"dört",IF(T53&lt;0.006,"beş",""))))))</f>
      </c>
      <c r="W53" s="65">
        <f>IF(T53&gt;=0.01,"",IF(T53&gt;=0.009,"dokuz",IF(T53&gt;=0.008,"sekiz",IF(T53&gt;=0.007,"yedi",IF(T53&gt;=0.006,"altı","")))))</f>
      </c>
      <c r="X53" s="66">
        <f>V53&amp;W53</f>
      </c>
      <c r="Y53" s="68"/>
    </row>
    <row r="54" spans="20:25" ht="13.5" customHeight="1">
      <c r="T54" s="70"/>
      <c r="U54" s="63"/>
      <c r="V54" s="64"/>
      <c r="W54" s="65"/>
      <c r="X54" s="66"/>
      <c r="Y54" s="68"/>
    </row>
    <row r="55" spans="20:25" ht="13.5" customHeight="1">
      <c r="T55" s="70">
        <f>CONCATENATE(X40,X41,X42,X43,X44,X45,X46,X47)</f>
      </c>
      <c r="U55" s="63">
        <f>CONCATENATE(X48,X49)</f>
      </c>
      <c r="V55" s="64" t="str">
        <f>IF(T55="","sıfır",T55)</f>
        <v>sıfır</v>
      </c>
      <c r="W55" s="65" t="str">
        <f>IF(U55="","sıfır",U55)</f>
        <v>sıfır</v>
      </c>
      <c r="X55" s="66"/>
      <c r="Y55" s="68"/>
    </row>
    <row r="56" spans="20:25" ht="13.5" customHeight="1" thickBot="1">
      <c r="T56" s="105" t="str">
        <f>CONCATENATE("//",V55,Y48,W55,Y49,"//")</f>
        <v>//sıfır TL sıfır Kuruş//</v>
      </c>
      <c r="U56" s="106"/>
      <c r="V56" s="106"/>
      <c r="W56" s="106"/>
      <c r="X56" s="106"/>
      <c r="Y56" s="107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42">
    <mergeCell ref="A3:K3"/>
    <mergeCell ref="K27:L27"/>
    <mergeCell ref="K28:L28"/>
    <mergeCell ref="K29:L29"/>
    <mergeCell ref="C4:E4"/>
    <mergeCell ref="O9:P9"/>
    <mergeCell ref="D22:E22"/>
    <mergeCell ref="A22:B22"/>
    <mergeCell ref="O20:P20"/>
    <mergeCell ref="N5:N7"/>
    <mergeCell ref="O5:P7"/>
    <mergeCell ref="H5:H7"/>
    <mergeCell ref="I5:I7"/>
    <mergeCell ref="G5:G7"/>
    <mergeCell ref="M5:M7"/>
    <mergeCell ref="L5:L7"/>
    <mergeCell ref="O8:P8"/>
    <mergeCell ref="K5:K7"/>
    <mergeCell ref="J5:J7"/>
    <mergeCell ref="H29:I29"/>
    <mergeCell ref="A1:P1"/>
    <mergeCell ref="M3:N3"/>
    <mergeCell ref="O3:P3"/>
    <mergeCell ref="M4:N4"/>
    <mergeCell ref="O4:P4"/>
    <mergeCell ref="A5:A7"/>
    <mergeCell ref="E25:H25"/>
    <mergeCell ref="F22:G22"/>
    <mergeCell ref="B5:E5"/>
    <mergeCell ref="F5:F7"/>
    <mergeCell ref="B6:B7"/>
    <mergeCell ref="A20:H20"/>
    <mergeCell ref="E6:E7"/>
    <mergeCell ref="C6:C7"/>
    <mergeCell ref="D6:D7"/>
    <mergeCell ref="H22:K22"/>
    <mergeCell ref="T4:U4"/>
    <mergeCell ref="V4:W4"/>
    <mergeCell ref="T29:Y29"/>
    <mergeCell ref="T34:U34"/>
    <mergeCell ref="V34:W34"/>
    <mergeCell ref="T56:Y56"/>
  </mergeCells>
  <conditionalFormatting sqref="E8:E19 B8:B19">
    <cfRule type="cellIs" priority="2" dxfId="0" operator="equal" stopIfTrue="1">
      <formula>""</formula>
    </cfRule>
  </conditionalFormatting>
  <printOptions/>
  <pageMargins left="0.5118110236220472" right="0.4330708661417323" top="0.7086614173228347" bottom="0.7086614173228347" header="0.11811023622047245" footer="0.15748031496062992"/>
  <pageSetup blackAndWhite="1" horizontalDpi="600" verticalDpi="600" orientation="landscape" paperSize="9" scale="80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4">
      <selection activeCell="C13" sqref="C13"/>
    </sheetView>
  </sheetViews>
  <sheetFormatPr defaultColWidth="9.140625" defaultRowHeight="12.75"/>
  <cols>
    <col min="1" max="1" width="7.28125" style="0" customWidth="1"/>
    <col min="2" max="2" width="14.421875" style="0" bestFit="1" customWidth="1"/>
    <col min="3" max="3" width="29.421875" style="0" customWidth="1"/>
    <col min="4" max="4" width="17.421875" style="0" customWidth="1"/>
    <col min="5" max="5" width="18.57421875" style="0" customWidth="1"/>
    <col min="6" max="6" width="16.00390625" style="0" customWidth="1"/>
    <col min="7" max="14" width="12.7109375" style="0" customWidth="1"/>
  </cols>
  <sheetData>
    <row r="1" spans="1:6" ht="38.25" customHeight="1">
      <c r="A1" s="176" t="s">
        <v>67</v>
      </c>
      <c r="B1" s="176"/>
      <c r="C1" s="177"/>
      <c r="D1" s="177"/>
      <c r="E1" s="177"/>
      <c r="F1" s="177"/>
    </row>
    <row r="2" spans="1:6" ht="22.5" customHeight="1" thickBot="1">
      <c r="A2" s="174" t="s">
        <v>35</v>
      </c>
      <c r="B2" s="174"/>
      <c r="C2" s="175"/>
      <c r="D2" s="175"/>
      <c r="E2" s="175"/>
      <c r="F2" s="175"/>
    </row>
    <row r="3" spans="1:13" ht="28.5" customHeight="1" thickBot="1">
      <c r="A3" s="77" t="s">
        <v>2</v>
      </c>
      <c r="B3" s="78" t="s">
        <v>46</v>
      </c>
      <c r="C3" s="78" t="s">
        <v>12</v>
      </c>
      <c r="D3" s="78" t="s">
        <v>49</v>
      </c>
      <c r="E3" s="78" t="s">
        <v>48</v>
      </c>
      <c r="F3" s="79" t="s">
        <v>21</v>
      </c>
      <c r="G3" s="1"/>
      <c r="H3" s="1"/>
      <c r="I3" s="1"/>
      <c r="J3" s="1"/>
      <c r="K3" s="1"/>
      <c r="L3" s="1"/>
      <c r="M3" s="1"/>
    </row>
    <row r="4" spans="1:13" ht="21" customHeight="1">
      <c r="A4" s="87" t="s">
        <v>26</v>
      </c>
      <c r="B4" s="87">
        <f>BODRO!B8</f>
        <v>0</v>
      </c>
      <c r="C4" s="96">
        <f>BODRO!C8</f>
        <v>0</v>
      </c>
      <c r="D4" s="96">
        <f>BODRO!D8</f>
        <v>0</v>
      </c>
      <c r="E4" s="96">
        <f>BODRO!E8</f>
        <v>0</v>
      </c>
      <c r="F4" s="97">
        <f>BODRO!N8</f>
        <v>152.488</v>
      </c>
      <c r="G4" s="2"/>
      <c r="H4" s="2"/>
      <c r="I4" s="3"/>
      <c r="J4" s="4"/>
      <c r="K4" s="4"/>
      <c r="L4" s="4"/>
      <c r="M4" s="4"/>
    </row>
    <row r="5" spans="1:13" ht="21" customHeight="1">
      <c r="A5" s="86" t="s">
        <v>27</v>
      </c>
      <c r="B5" s="86">
        <f>BODRO!B9</f>
        <v>0</v>
      </c>
      <c r="C5" s="94">
        <f>BODRO!C9</f>
        <v>0</v>
      </c>
      <c r="D5" s="94">
        <f>BODRO!D9</f>
        <v>0</v>
      </c>
      <c r="E5" s="94">
        <f>BODRO!E9</f>
        <v>0</v>
      </c>
      <c r="F5" s="95">
        <f>BODRO!N9</f>
        <v>165.19533333333334</v>
      </c>
      <c r="G5" s="2"/>
      <c r="H5" s="2"/>
      <c r="I5" s="5"/>
      <c r="J5" s="4"/>
      <c r="K5" s="4"/>
      <c r="L5" s="4"/>
      <c r="M5" s="4"/>
    </row>
    <row r="6" spans="1:13" ht="21" customHeight="1">
      <c r="A6" s="86" t="s">
        <v>28</v>
      </c>
      <c r="B6" s="86">
        <f>BODRO!B10</f>
        <v>0</v>
      </c>
      <c r="C6" s="94">
        <f>BODRO!C10</f>
        <v>0</v>
      </c>
      <c r="D6" s="94">
        <f>BODRO!D10</f>
        <v>0</v>
      </c>
      <c r="E6" s="94">
        <f>BODRO!E10</f>
        <v>0</v>
      </c>
      <c r="F6" s="95">
        <f>BODRO!N10</f>
        <v>165.19533333333334</v>
      </c>
      <c r="G6" s="2"/>
      <c r="H6" s="2"/>
      <c r="I6" s="5"/>
      <c r="J6" s="4"/>
      <c r="K6" s="4"/>
      <c r="L6" s="4"/>
      <c r="M6" s="4"/>
    </row>
    <row r="7" spans="1:13" ht="21" customHeight="1">
      <c r="A7" s="86" t="s">
        <v>29</v>
      </c>
      <c r="B7" s="86">
        <f>BODRO!B11</f>
        <v>0</v>
      </c>
      <c r="C7" s="94">
        <f>BODRO!C11</f>
        <v>0</v>
      </c>
      <c r="D7" s="94">
        <f>BODRO!D11</f>
        <v>0</v>
      </c>
      <c r="E7" s="94">
        <f>BODRO!E11</f>
        <v>0</v>
      </c>
      <c r="F7" s="95">
        <f>BODRO!N11</f>
        <v>152.488</v>
      </c>
      <c r="G7" s="2"/>
      <c r="H7" s="2"/>
      <c r="I7" s="5"/>
      <c r="J7" s="4"/>
      <c r="K7" s="4"/>
      <c r="L7" s="4"/>
      <c r="M7" s="4"/>
    </row>
    <row r="8" spans="1:13" ht="21" customHeight="1">
      <c r="A8" s="86" t="s">
        <v>30</v>
      </c>
      <c r="B8" s="86">
        <f>BODRO!B12</f>
        <v>0</v>
      </c>
      <c r="C8" s="94">
        <f>BODRO!C12</f>
        <v>0</v>
      </c>
      <c r="D8" s="94">
        <f>BODRO!D12</f>
        <v>0</v>
      </c>
      <c r="E8" s="94">
        <f>BODRO!E12</f>
        <v>0</v>
      </c>
      <c r="F8" s="95">
        <f>BODRO!N12</f>
        <v>165.19533333333334</v>
      </c>
      <c r="G8" s="2"/>
      <c r="H8" s="2"/>
      <c r="I8" s="5"/>
      <c r="J8" s="4"/>
      <c r="K8" s="4"/>
      <c r="L8" s="4"/>
      <c r="M8" s="4"/>
    </row>
    <row r="9" spans="1:13" ht="21" customHeight="1">
      <c r="A9" s="87" t="s">
        <v>31</v>
      </c>
      <c r="B9" s="86">
        <f>BODRO!B13</f>
        <v>0</v>
      </c>
      <c r="C9" s="94">
        <f>BODRO!C13</f>
        <v>0</v>
      </c>
      <c r="D9" s="94">
        <f>BODRO!D13</f>
        <v>0</v>
      </c>
      <c r="E9" s="94">
        <f>BODRO!E13</f>
        <v>0</v>
      </c>
      <c r="F9" s="95">
        <f>BODRO!N13</f>
        <v>114.36600000000001</v>
      </c>
      <c r="G9" s="2"/>
      <c r="H9" s="2"/>
      <c r="I9" s="5"/>
      <c r="J9" s="4"/>
      <c r="K9" s="4"/>
      <c r="L9" s="4"/>
      <c r="M9" s="4"/>
    </row>
    <row r="10" spans="1:13" ht="21" customHeight="1">
      <c r="A10" s="86" t="s">
        <v>32</v>
      </c>
      <c r="B10" s="86">
        <f>BODRO!B14</f>
        <v>0</v>
      </c>
      <c r="C10" s="94">
        <f>BODRO!C14</f>
        <v>0</v>
      </c>
      <c r="D10" s="94">
        <f>BODRO!D14</f>
        <v>0</v>
      </c>
      <c r="E10" s="94">
        <f>BODRO!E14</f>
        <v>0</v>
      </c>
      <c r="F10" s="95">
        <f>BODRO!N14</f>
        <v>152.488</v>
      </c>
      <c r="G10" s="2"/>
      <c r="H10" s="2"/>
      <c r="I10" s="5"/>
      <c r="J10" s="4"/>
      <c r="K10" s="4"/>
      <c r="L10" s="4"/>
      <c r="M10" s="4"/>
    </row>
    <row r="11" spans="1:13" ht="21" customHeight="1">
      <c r="A11" s="86" t="s">
        <v>33</v>
      </c>
      <c r="B11" s="86">
        <f>BODRO!B15</f>
        <v>0</v>
      </c>
      <c r="C11" s="94">
        <f>BODRO!C15</f>
        <v>0</v>
      </c>
      <c r="D11" s="94">
        <f>BODRO!D15</f>
        <v>0</v>
      </c>
      <c r="E11" s="94">
        <f>BODRO!E15</f>
        <v>0</v>
      </c>
      <c r="F11" s="95">
        <f>BODRO!N15</f>
        <v>165.19533333333334</v>
      </c>
      <c r="G11" s="2"/>
      <c r="H11" s="2"/>
      <c r="I11" s="5"/>
      <c r="J11" s="4"/>
      <c r="K11" s="4"/>
      <c r="L11" s="4"/>
      <c r="M11" s="4"/>
    </row>
    <row r="12" spans="1:13" ht="21" customHeight="1">
      <c r="A12" s="86" t="s">
        <v>34</v>
      </c>
      <c r="B12" s="86">
        <f>BODRO!B16</f>
        <v>0</v>
      </c>
      <c r="C12" s="94">
        <f>BODRO!C16</f>
        <v>0</v>
      </c>
      <c r="D12" s="94">
        <f>BODRO!D16</f>
        <v>0</v>
      </c>
      <c r="E12" s="94">
        <f>BODRO!E16</f>
        <v>0</v>
      </c>
      <c r="F12" s="95">
        <f>BODRO!N16</f>
        <v>165.19533333333334</v>
      </c>
      <c r="G12" s="2"/>
      <c r="H12" s="2"/>
      <c r="I12" s="5"/>
      <c r="J12" s="4"/>
      <c r="K12" s="4"/>
      <c r="L12" s="4"/>
      <c r="M12" s="4"/>
    </row>
    <row r="13" spans="1:13" ht="21" customHeight="1">
      <c r="A13" s="86" t="s">
        <v>54</v>
      </c>
      <c r="B13" s="86">
        <f>BODRO!B17</f>
        <v>0</v>
      </c>
      <c r="C13" s="94">
        <f>BODRO!C17</f>
        <v>0</v>
      </c>
      <c r="D13" s="94">
        <f>BODRO!D17</f>
        <v>0</v>
      </c>
      <c r="E13" s="94">
        <f>BODRO!E17</f>
        <v>0</v>
      </c>
      <c r="F13" s="95">
        <f>BODRO!N17</f>
        <v>165.19533333333334</v>
      </c>
      <c r="G13" s="2"/>
      <c r="H13" s="2"/>
      <c r="I13" s="5"/>
      <c r="J13" s="4"/>
      <c r="K13" s="4"/>
      <c r="L13" s="4"/>
      <c r="M13" s="4"/>
    </row>
    <row r="14" spans="1:13" ht="21" customHeight="1">
      <c r="A14" s="86" t="s">
        <v>55</v>
      </c>
      <c r="B14" s="86">
        <f>BODRO!B18</f>
        <v>0</v>
      </c>
      <c r="C14" s="94">
        <f>BODRO!C18</f>
        <v>0</v>
      </c>
      <c r="D14" s="94">
        <f>BODRO!D18</f>
        <v>0</v>
      </c>
      <c r="E14" s="94">
        <f>BODRO!E18</f>
        <v>0</v>
      </c>
      <c r="F14" s="95">
        <f>BODRO!N18</f>
        <v>152.488</v>
      </c>
      <c r="G14" s="2"/>
      <c r="H14" s="2"/>
      <c r="I14" s="5"/>
      <c r="J14" s="4"/>
      <c r="K14" s="4"/>
      <c r="L14" s="4"/>
      <c r="M14" s="4"/>
    </row>
    <row r="15" spans="1:13" ht="21" customHeight="1" thickBot="1">
      <c r="A15" s="86" t="s">
        <v>56</v>
      </c>
      <c r="B15" s="86">
        <f>BODRO!B19</f>
        <v>0</v>
      </c>
      <c r="C15" s="94">
        <f>BODRO!C19</f>
        <v>0</v>
      </c>
      <c r="D15" s="94">
        <f>BODRO!D19</f>
        <v>0</v>
      </c>
      <c r="E15" s="94">
        <f>BODRO!E19</f>
        <v>0</v>
      </c>
      <c r="F15" s="95">
        <f>BODRO!N19</f>
        <v>152.488</v>
      </c>
      <c r="G15" s="2"/>
      <c r="H15" s="2"/>
      <c r="I15" s="5"/>
      <c r="J15" s="4"/>
      <c r="K15" s="4"/>
      <c r="L15" s="4"/>
      <c r="M15" s="4"/>
    </row>
    <row r="16" spans="1:13" ht="21" customHeight="1" thickBot="1">
      <c r="A16" s="178" t="s">
        <v>20</v>
      </c>
      <c r="B16" s="179"/>
      <c r="C16" s="179"/>
      <c r="D16" s="179"/>
      <c r="E16" s="179"/>
      <c r="F16" s="80">
        <f>SUM(F4:F15)</f>
        <v>1867.978</v>
      </c>
      <c r="G16" s="2"/>
      <c r="H16" s="2"/>
      <c r="I16" s="5"/>
      <c r="J16" s="4"/>
      <c r="K16" s="4"/>
      <c r="L16" s="4"/>
      <c r="M16" s="4"/>
    </row>
    <row r="17" spans="7:13" ht="12.75">
      <c r="G17" s="2"/>
      <c r="H17" s="2"/>
      <c r="I17" s="5"/>
      <c r="J17" s="4"/>
      <c r="K17" s="4"/>
      <c r="L17" s="4"/>
      <c r="M17" s="4"/>
    </row>
    <row r="18" spans="7:13" ht="12.75">
      <c r="G18" s="2"/>
      <c r="H18" s="2"/>
      <c r="I18" s="5"/>
      <c r="J18" s="4"/>
      <c r="K18" s="4"/>
      <c r="L18" s="4"/>
      <c r="M18" s="4"/>
    </row>
    <row r="19" spans="5:13" ht="12.75">
      <c r="E19" s="20"/>
      <c r="G19" s="2"/>
      <c r="H19" s="2"/>
      <c r="I19" s="5"/>
      <c r="J19" s="4"/>
      <c r="K19" s="4"/>
      <c r="L19" s="4"/>
      <c r="M19" s="4"/>
    </row>
    <row r="20" spans="5:13" ht="12.75">
      <c r="E20" s="22"/>
      <c r="G20" s="2"/>
      <c r="H20" s="2"/>
      <c r="I20" s="5"/>
      <c r="J20" s="4"/>
      <c r="K20" s="4"/>
      <c r="L20" s="4"/>
      <c r="M20" s="4"/>
    </row>
    <row r="21" spans="1:13" ht="12.75">
      <c r="A21" s="20"/>
      <c r="B21" s="20"/>
      <c r="C21" s="20" t="s">
        <v>14</v>
      </c>
      <c r="D21" s="20"/>
      <c r="E21" s="21" t="s">
        <v>51</v>
      </c>
      <c r="G21" s="2"/>
      <c r="H21" s="2"/>
      <c r="I21" s="5"/>
      <c r="J21" s="4"/>
      <c r="K21" s="4"/>
      <c r="L21" s="4"/>
      <c r="M21" s="4"/>
    </row>
    <row r="22" spans="1:13" ht="12.75">
      <c r="A22" s="24"/>
      <c r="B22" s="24"/>
      <c r="C22" s="24" t="s">
        <v>62</v>
      </c>
      <c r="D22" s="24"/>
      <c r="E22" s="19" t="s">
        <v>64</v>
      </c>
      <c r="F22" s="16"/>
      <c r="G22" s="2"/>
      <c r="H22" s="2"/>
      <c r="I22" s="5"/>
      <c r="J22" s="4"/>
      <c r="K22" s="4"/>
      <c r="L22" s="4"/>
      <c r="M22" s="4"/>
    </row>
    <row r="23" spans="1:13" ht="12.75">
      <c r="A23" s="24"/>
      <c r="B23" s="24"/>
      <c r="C23" s="24" t="s">
        <v>63</v>
      </c>
      <c r="D23" s="24"/>
      <c r="E23" s="19" t="s">
        <v>65</v>
      </c>
      <c r="F23" s="16"/>
      <c r="G23" s="2"/>
      <c r="H23" s="2"/>
      <c r="I23" s="5"/>
      <c r="J23" s="4"/>
      <c r="K23" s="4"/>
      <c r="L23" s="4"/>
      <c r="M23" s="4"/>
    </row>
    <row r="24" spans="1:13" ht="12.75">
      <c r="A24" s="24"/>
      <c r="B24" s="24"/>
      <c r="C24" s="24" t="s">
        <v>22</v>
      </c>
      <c r="D24" s="24"/>
      <c r="E24" s="19"/>
      <c r="F24" s="16"/>
      <c r="G24" s="2"/>
      <c r="H24" s="2"/>
      <c r="I24" s="5"/>
      <c r="J24" s="4"/>
      <c r="K24" s="4"/>
      <c r="L24" s="4"/>
      <c r="M24" s="4"/>
    </row>
    <row r="25" spans="7:13" ht="12.75">
      <c r="G25" s="2"/>
      <c r="H25" s="2"/>
      <c r="I25" s="5"/>
      <c r="J25" s="4"/>
      <c r="K25" s="4"/>
      <c r="L25" s="4"/>
      <c r="M25" s="4"/>
    </row>
    <row r="26" spans="7:13" ht="12.75">
      <c r="G26" s="2"/>
      <c r="H26" s="2"/>
      <c r="I26" s="5"/>
      <c r="J26" s="4"/>
      <c r="K26" s="4"/>
      <c r="L26" s="4"/>
      <c r="M26" s="4"/>
    </row>
    <row r="27" spans="7:13" ht="12.75">
      <c r="G27" s="2"/>
      <c r="H27" s="2"/>
      <c r="I27" s="5"/>
      <c r="J27" s="4"/>
      <c r="K27" s="4"/>
      <c r="L27" s="4"/>
      <c r="M27" s="4"/>
    </row>
    <row r="28" spans="7:13" ht="12.75">
      <c r="G28" s="2"/>
      <c r="H28" s="2"/>
      <c r="I28" s="5"/>
      <c r="J28" s="4"/>
      <c r="K28" s="4"/>
      <c r="L28" s="4"/>
      <c r="M28" s="4"/>
    </row>
    <row r="29" spans="7:13" ht="12.75">
      <c r="G29" s="2"/>
      <c r="H29" s="2"/>
      <c r="I29" s="5"/>
      <c r="J29" s="4"/>
      <c r="K29" s="4"/>
      <c r="L29" s="4"/>
      <c r="M29" s="4"/>
    </row>
    <row r="30" spans="7:13" ht="12.75">
      <c r="G30" s="2"/>
      <c r="H30" s="2"/>
      <c r="I30" s="5"/>
      <c r="J30" s="6"/>
      <c r="K30" s="7"/>
      <c r="L30" s="7"/>
      <c r="M30" s="4"/>
    </row>
    <row r="31" spans="7:13" ht="12.75">
      <c r="G31" s="2"/>
      <c r="H31" s="2"/>
      <c r="I31" s="1"/>
      <c r="J31" s="1"/>
      <c r="K31" s="1"/>
      <c r="L31" s="1"/>
      <c r="M31" s="1"/>
    </row>
    <row r="32" spans="7:8" ht="12.75">
      <c r="G32" s="2"/>
      <c r="H32" s="2"/>
    </row>
    <row r="33" spans="7:8" ht="12.75">
      <c r="G33" s="2"/>
      <c r="H33" s="2"/>
    </row>
    <row r="34" spans="7:8" ht="12.75">
      <c r="G34" s="2"/>
      <c r="H34" s="2"/>
    </row>
    <row r="35" spans="7:8" ht="12.75">
      <c r="G35" s="2"/>
      <c r="H35" s="2"/>
    </row>
    <row r="36" spans="7:8" ht="12.75">
      <c r="G36" s="2"/>
      <c r="H36" s="2"/>
    </row>
    <row r="37" spans="7:8" ht="12.75">
      <c r="G37" s="2"/>
      <c r="H37" s="2"/>
    </row>
    <row r="38" spans="7:8" ht="12.75">
      <c r="G38" s="2"/>
      <c r="H38" s="2"/>
    </row>
    <row r="39" spans="7:8" ht="12.75">
      <c r="G39" s="2"/>
      <c r="H39" s="2"/>
    </row>
    <row r="40" spans="7:8" ht="12.75">
      <c r="G40" s="2"/>
      <c r="H40" s="2"/>
    </row>
    <row r="41" spans="7:8" ht="12.75">
      <c r="G41" s="2"/>
      <c r="H41" s="2"/>
    </row>
    <row r="42" spans="7:8" ht="12.75">
      <c r="G42" s="2"/>
      <c r="H42" s="2"/>
    </row>
    <row r="43" spans="7:8" ht="12.75">
      <c r="G43" s="2"/>
      <c r="H43" s="2"/>
    </row>
    <row r="44" spans="7:8" ht="12.75">
      <c r="G44" s="2"/>
      <c r="H44" s="2"/>
    </row>
    <row r="45" spans="7:8" ht="12.75">
      <c r="G45" s="2"/>
      <c r="H45" s="2"/>
    </row>
    <row r="46" spans="7:8" ht="12.75">
      <c r="G46" s="2"/>
      <c r="H46" s="2"/>
    </row>
    <row r="47" spans="7:8" ht="12.75">
      <c r="G47" s="2"/>
      <c r="H47" s="2"/>
    </row>
    <row r="48" spans="7:8" ht="12.75">
      <c r="G48" s="2"/>
      <c r="H48" s="2"/>
    </row>
    <row r="49" spans="7:8" ht="12.75">
      <c r="G49" s="2"/>
      <c r="H49" s="2"/>
    </row>
    <row r="50" spans="7:8" ht="12.75">
      <c r="G50" s="2"/>
      <c r="H50" s="2"/>
    </row>
    <row r="51" spans="7:8" ht="12.75">
      <c r="G51" s="2"/>
      <c r="H51" s="2"/>
    </row>
    <row r="52" spans="7:8" ht="12.75">
      <c r="G52" s="2"/>
      <c r="H52" s="2"/>
    </row>
    <row r="53" spans="7:8" ht="12.75">
      <c r="G53" s="2"/>
      <c r="H53" s="2"/>
    </row>
    <row r="54" spans="7:8" ht="12.75">
      <c r="G54" s="2"/>
      <c r="H54" s="2"/>
    </row>
    <row r="55" spans="7:8" ht="12.75">
      <c r="G55" s="2"/>
      <c r="H55" s="2"/>
    </row>
    <row r="56" spans="7:8" ht="12.75">
      <c r="G56" s="2"/>
      <c r="H56" s="2"/>
    </row>
    <row r="57" spans="7:8" ht="12.75">
      <c r="G57" s="2"/>
      <c r="H57" s="2"/>
    </row>
    <row r="58" spans="7:8" ht="12.75">
      <c r="G58" s="2"/>
      <c r="H58" s="2"/>
    </row>
    <row r="59" spans="7:8" ht="12.75"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ht="22.5" customHeight="1"/>
  </sheetData>
  <sheetProtection/>
  <mergeCells count="3">
    <mergeCell ref="A2:F2"/>
    <mergeCell ref="A1:F1"/>
    <mergeCell ref="A16:E16"/>
  </mergeCells>
  <printOptions/>
  <pageMargins left="0.46" right="0.14" top="0.41" bottom="0.29" header="0.22" footer="0.2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selda</cp:lastModifiedBy>
  <cp:lastPrinted>2017-10-12T10:29:57Z</cp:lastPrinted>
  <dcterms:created xsi:type="dcterms:W3CDTF">1999-05-26T11:21:22Z</dcterms:created>
  <dcterms:modified xsi:type="dcterms:W3CDTF">2018-02-20T13:21:50Z</dcterms:modified>
  <cp:category/>
  <cp:version/>
  <cp:contentType/>
  <cp:contentStatus/>
</cp:coreProperties>
</file>