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1840" windowHeight="12648"/>
  </bookViews>
  <sheets>
    <sheet name="Sayfa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" l="1"/>
  <c r="V19" i="1" l="1"/>
  <c r="M9" i="1" l="1"/>
  <c r="F51" i="1" l="1"/>
  <c r="E51" i="1"/>
  <c r="G51" i="1" s="1"/>
  <c r="U23" i="1"/>
  <c r="U22" i="1"/>
  <c r="U15" i="1"/>
  <c r="IA10" i="1"/>
  <c r="IC10" i="1" s="1"/>
  <c r="IN10" i="1" s="1"/>
  <c r="GU10" i="1"/>
  <c r="GW10" i="1" s="1"/>
  <c r="HH10" i="1" s="1"/>
  <c r="FO10" i="1"/>
  <c r="FQ10" i="1" s="1"/>
  <c r="GB10" i="1" s="1"/>
  <c r="EI10" i="1"/>
  <c r="EK10" i="1" s="1"/>
  <c r="EV10" i="1" s="1"/>
  <c r="DC10" i="1"/>
  <c r="DE10" i="1" s="1"/>
  <c r="DP10" i="1" s="1"/>
  <c r="BW10" i="1"/>
  <c r="BY10" i="1" s="1"/>
  <c r="CJ10" i="1" s="1"/>
  <c r="AQ10" i="1"/>
  <c r="AS10" i="1" s="1"/>
  <c r="BD10" i="1" s="1"/>
  <c r="K10" i="1"/>
  <c r="IA9" i="1"/>
  <c r="IC9" i="1" s="1"/>
  <c r="IN9" i="1" s="1"/>
  <c r="GU9" i="1"/>
  <c r="GW9" i="1" s="1"/>
  <c r="HH9" i="1" s="1"/>
  <c r="FO9" i="1"/>
  <c r="FQ9" i="1" s="1"/>
  <c r="GB9" i="1" s="1"/>
  <c r="EI9" i="1"/>
  <c r="EK9" i="1" s="1"/>
  <c r="EV9" i="1" s="1"/>
  <c r="DC9" i="1"/>
  <c r="DE9" i="1" s="1"/>
  <c r="DP9" i="1" s="1"/>
  <c r="BW9" i="1"/>
  <c r="BY9" i="1" s="1"/>
  <c r="CJ9" i="1" s="1"/>
  <c r="AQ9" i="1"/>
  <c r="AS9" i="1" s="1"/>
  <c r="BD9" i="1" s="1"/>
  <c r="X9" i="1"/>
  <c r="K11" i="1" l="1"/>
  <c r="M11" i="1" s="1"/>
  <c r="M10" i="1"/>
  <c r="X10" i="1"/>
  <c r="X11" i="1"/>
  <c r="K12" i="1" l="1"/>
  <c r="M12" i="1" s="1"/>
  <c r="X12" i="1"/>
  <c r="K13" i="1" l="1"/>
  <c r="M13" i="1" s="1"/>
  <c r="X13" i="1" s="1"/>
  <c r="X15" i="1" s="1"/>
  <c r="M15" i="1" l="1"/>
  <c r="C37" i="1"/>
  <c r="G39" i="1" l="1"/>
  <c r="C39" i="1"/>
  <c r="C38" i="1"/>
  <c r="F38" i="1" l="1"/>
  <c r="E38" i="1"/>
  <c r="G38" i="1"/>
  <c r="F39" i="1"/>
  <c r="E39" i="1"/>
  <c r="C40" i="1"/>
  <c r="F40" i="1" l="1"/>
  <c r="C41" i="1"/>
  <c r="E40" i="1"/>
  <c r="G40" i="1" l="1"/>
  <c r="H41" i="1" s="1"/>
  <c r="F41" i="1"/>
  <c r="C42" i="1"/>
  <c r="E41" i="1"/>
  <c r="G42" i="1"/>
  <c r="G41" i="1" l="1"/>
  <c r="E42" i="1"/>
  <c r="C43" i="1"/>
  <c r="F42" i="1"/>
  <c r="E43" i="1" l="1"/>
  <c r="F43" i="1"/>
  <c r="C44" i="1"/>
  <c r="C45" i="1" l="1"/>
  <c r="E44" i="1"/>
  <c r="F44" i="1"/>
  <c r="G43" i="1"/>
  <c r="G44" i="1" l="1"/>
  <c r="H44" i="1"/>
  <c r="C46" i="1"/>
  <c r="F45" i="1"/>
  <c r="E45" i="1"/>
  <c r="G45" i="1" l="1"/>
  <c r="C53" i="1" s="1"/>
  <c r="E53" i="1" s="1"/>
  <c r="C47" i="1"/>
  <c r="F46" i="1"/>
  <c r="E46" i="1"/>
  <c r="G46" i="1" l="1"/>
  <c r="C48" i="1"/>
  <c r="F47" i="1"/>
  <c r="E47" i="1"/>
  <c r="G47" i="1" l="1"/>
  <c r="D53" i="1" s="1"/>
  <c r="F53" i="1" s="1"/>
  <c r="C54" i="1" s="1"/>
  <c r="B18" i="1" s="1"/>
</calcChain>
</file>

<file path=xl/sharedStrings.xml><?xml version="1.0" encoding="utf-8"?>
<sst xmlns="http://schemas.openxmlformats.org/spreadsheetml/2006/main" count="91" uniqueCount="47">
  <si>
    <t>Adı Soyadı</t>
  </si>
  <si>
    <t xml:space="preserve">       YURTİÇİ GEÇİCİ GÖREV YOLLUĞU BİLDİRİMİ</t>
  </si>
  <si>
    <t>Unvanı</t>
  </si>
  <si>
    <t>1/3</t>
  </si>
  <si>
    <t>Derecesi ve Ek Göstergesi</t>
  </si>
  <si>
    <t>DAİRESİ</t>
  </si>
  <si>
    <t>2/3</t>
  </si>
  <si>
    <t>Gündeliği</t>
  </si>
  <si>
    <t>Bütçe Yılı</t>
  </si>
  <si>
    <t>Oturma ve Yolculuk Tarihleri</t>
  </si>
  <si>
    <t>Alacaklının Nereden Nereye Yolculuk Ettiği veya Nerede Oturduğu</t>
  </si>
  <si>
    <t>Yolculuk ve Oturma Gündelikleri</t>
  </si>
  <si>
    <t>Yol Giderleri</t>
  </si>
  <si>
    <t>Genel Toplam               1+2</t>
  </si>
  <si>
    <t>Hareket Saatleri</t>
  </si>
  <si>
    <t>Tutarı</t>
  </si>
  <si>
    <t xml:space="preserve">Çeşidi              </t>
  </si>
  <si>
    <t>Mevkii</t>
  </si>
  <si>
    <t>Gün Sayısı</t>
  </si>
  <si>
    <t>Bir Günlüğü</t>
  </si>
  <si>
    <t>Gidiş</t>
  </si>
  <si>
    <t>Dönüş</t>
  </si>
  <si>
    <t>TL</t>
  </si>
  <si>
    <t>OTOBÜS</t>
  </si>
  <si>
    <t xml:space="preserve"> Gevaş-Ankara</t>
  </si>
  <si>
    <t>oto</t>
  </si>
  <si>
    <t>29.08.2005-02.09.2005</t>
  </si>
  <si>
    <t>Ankara Tedavi</t>
  </si>
  <si>
    <t>TOPLAM</t>
  </si>
  <si>
    <t>Seminer</t>
  </si>
  <si>
    <t xml:space="preserve">işi için </t>
  </si>
  <si>
    <t>tarihinden</t>
  </si>
  <si>
    <t>tarihine  kadar süren görev  sırasında yolculuk ve oturma gündeliklerimle yolculuk giderleri</t>
  </si>
  <si>
    <t>Bildirim Sahibi 
(İmza)</t>
  </si>
  <si>
    <t>Birim Yetkilisi (*)</t>
  </si>
  <si>
    <t>İmzası</t>
  </si>
  <si>
    <t>M.Y.H.B.Y. Örnek No: 27</t>
  </si>
  <si>
    <t>(*) Bu kısım bildirim sahibinin görevi yerine getirmesinden bilgisi olan amir tarafından imzalanır.</t>
  </si>
  <si>
    <t xml:space="preserve"> TL </t>
  </si>
  <si>
    <t xml:space="preserve"> Kuruş</t>
  </si>
  <si>
    <t>4/3 1100</t>
  </si>
  <si>
    <t>Müdür Yardımcısı</t>
  </si>
  <si>
    <t>Merkez Müdürü</t>
  </si>
  <si>
    <t>ÇİVRİL- DENİZLİ - ÇİVRİL</t>
  </si>
  <si>
    <t>POLİS AMCA Öz. EĞİTİM UYG. VE İŞ UYG. MRKZ. OKULU</t>
  </si>
  <si>
    <t>XXXXXXX    XXXXX( 111111111)</t>
  </si>
  <si>
    <t>YYYYYY YYYYYYY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</si>
</sst>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8"/>
      <name val="Arial"/>
      <family val="2"/>
    </font>
    <font>
      <b/>
      <u/>
      <sz val="10"/>
      <name val="Arial"/>
      <family val="2"/>
      <charset val="162"/>
    </font>
    <font>
      <b/>
      <sz val="10"/>
      <name val="Arial"/>
      <family val="2"/>
    </font>
    <font>
      <sz val="10"/>
      <name val="Arial Tur"/>
      <charset val="162"/>
    </font>
    <font>
      <b/>
      <sz val="12"/>
      <name val="Arial Tur"/>
      <family val="2"/>
      <charset val="16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0" fillId="2" borderId="1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0" xfId="0" applyFill="1"/>
    <xf numFmtId="0" fontId="0" fillId="2" borderId="0" xfId="0" applyFill="1" applyBorder="1"/>
    <xf numFmtId="0" fontId="0" fillId="2" borderId="0" xfId="0" quotePrefix="1" applyFill="1"/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4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0" fillId="2" borderId="16" xfId="0" applyFill="1" applyBorder="1"/>
    <xf numFmtId="0" fontId="0" fillId="2" borderId="22" xfId="0" applyFill="1" applyBorder="1"/>
    <xf numFmtId="14" fontId="0" fillId="2" borderId="14" xfId="0" applyNumberFormat="1" applyFill="1" applyBorder="1" applyAlignment="1" applyProtection="1">
      <alignment horizontal="center" vertical="center" shrinkToFit="1"/>
      <protection locked="0"/>
    </xf>
    <xf numFmtId="0" fontId="0" fillId="2" borderId="15" xfId="0" applyFill="1" applyBorder="1" applyAlignment="1" applyProtection="1">
      <alignment horizontal="center" vertical="center" shrinkToFit="1"/>
      <protection locked="0"/>
    </xf>
    <xf numFmtId="0" fontId="0" fillId="2" borderId="15" xfId="0" applyNumberFormat="1" applyFill="1" applyBorder="1" applyAlignment="1" applyProtection="1">
      <alignment horizontal="center" vertical="center" wrapText="1"/>
      <protection locked="0"/>
    </xf>
    <xf numFmtId="4" fontId="0" fillId="2" borderId="15" xfId="0" applyNumberFormat="1" applyFill="1" applyBorder="1" applyAlignment="1" applyProtection="1">
      <alignment horizontal="center" vertical="center" wrapText="1"/>
      <protection hidden="1"/>
    </xf>
    <xf numFmtId="0" fontId="0" fillId="2" borderId="15" xfId="0" applyFill="1" applyBorder="1" applyAlignment="1" applyProtection="1">
      <alignment horizontal="center" vertical="center" wrapText="1"/>
      <protection locked="0"/>
    </xf>
    <xf numFmtId="4" fontId="0" fillId="2" borderId="15" xfId="0" applyNumberFormat="1" applyFill="1" applyBorder="1" applyAlignment="1" applyProtection="1">
      <alignment horizontal="center" vertical="center" wrapText="1"/>
      <protection locked="0"/>
    </xf>
    <xf numFmtId="20" fontId="0" fillId="2" borderId="15" xfId="0" applyNumberFormat="1" applyFill="1" applyBorder="1" applyAlignment="1" applyProtection="1">
      <alignment horizontal="center" vertical="center" wrapText="1"/>
      <protection locked="0"/>
    </xf>
    <xf numFmtId="0" fontId="0" fillId="2" borderId="29" xfId="0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/>
    <xf numFmtId="0" fontId="4" fillId="2" borderId="0" xfId="0" applyFont="1" applyFill="1"/>
    <xf numFmtId="0" fontId="0" fillId="2" borderId="11" xfId="0" applyFill="1" applyBorder="1" applyAlignment="1">
      <alignment horizontal="center" vertical="center" wrapText="1"/>
    </xf>
    <xf numFmtId="0" fontId="0" fillId="2" borderId="33" xfId="0" applyFill="1" applyBorder="1" applyAlignment="1">
      <alignment horizontal="center" vertical="center" wrapText="1"/>
    </xf>
    <xf numFmtId="0" fontId="0" fillId="2" borderId="33" xfId="0" applyFill="1" applyBorder="1" applyAlignment="1" applyProtection="1">
      <alignment horizontal="center" vertical="center" wrapText="1"/>
      <protection locked="0"/>
    </xf>
    <xf numFmtId="0" fontId="0" fillId="2" borderId="33" xfId="0" applyFill="1" applyBorder="1" applyAlignment="1">
      <alignment vertical="center" wrapText="1"/>
    </xf>
    <xf numFmtId="0" fontId="0" fillId="2" borderId="34" xfId="0" applyFill="1" applyBorder="1" applyAlignment="1">
      <alignment horizontal="center" vertical="center" wrapText="1"/>
    </xf>
    <xf numFmtId="0" fontId="0" fillId="2" borderId="0" xfId="0" applyFill="1" applyAlignment="1" applyProtection="1">
      <alignment shrinkToFit="1"/>
      <protection hidden="1"/>
    </xf>
    <xf numFmtId="0" fontId="0" fillId="2" borderId="35" xfId="0" applyFill="1" applyBorder="1"/>
    <xf numFmtId="0" fontId="0" fillId="2" borderId="16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35" xfId="0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left"/>
    </xf>
    <xf numFmtId="0" fontId="0" fillId="2" borderId="0" xfId="0" quotePrefix="1" applyFill="1" applyBorder="1"/>
    <xf numFmtId="0" fontId="0" fillId="2" borderId="0" xfId="0" applyFill="1" applyBorder="1" applyAlignment="1">
      <alignment vertical="top"/>
    </xf>
    <xf numFmtId="0" fontId="0" fillId="2" borderId="36" xfId="0" applyFill="1" applyBorder="1"/>
    <xf numFmtId="0" fontId="0" fillId="2" borderId="37" xfId="0" applyFill="1" applyBorder="1"/>
    <xf numFmtId="0" fontId="0" fillId="2" borderId="38" xfId="0" applyFill="1" applyBorder="1"/>
    <xf numFmtId="0" fontId="2" fillId="2" borderId="0" xfId="0" applyFont="1" applyFill="1"/>
    <xf numFmtId="0" fontId="2" fillId="2" borderId="0" xfId="0" quotePrefix="1" applyFont="1" applyFill="1" applyBorder="1"/>
    <xf numFmtId="0" fontId="2" fillId="2" borderId="0" xfId="0" applyFont="1" applyFill="1" applyBorder="1"/>
    <xf numFmtId="0" fontId="2" fillId="2" borderId="0" xfId="0" applyFont="1" applyFill="1" applyBorder="1" applyAlignment="1">
      <alignment vertical="top"/>
    </xf>
    <xf numFmtId="4" fontId="5" fillId="2" borderId="11" xfId="0" applyNumberFormat="1" applyFont="1" applyFill="1" applyBorder="1" applyAlignment="1">
      <alignment vertical="center"/>
    </xf>
    <xf numFmtId="3" fontId="5" fillId="2" borderId="33" xfId="0" applyNumberFormat="1" applyFont="1" applyFill="1" applyBorder="1" applyAlignment="1">
      <alignment vertical="center"/>
    </xf>
    <xf numFmtId="3" fontId="5" fillId="2" borderId="33" xfId="0" applyNumberFormat="1" applyFont="1" applyFill="1" applyBorder="1" applyAlignment="1">
      <alignment horizontal="center" vertical="center"/>
    </xf>
    <xf numFmtId="3" fontId="5" fillId="2" borderId="34" xfId="0" applyNumberFormat="1" applyFont="1" applyFill="1" applyBorder="1" applyAlignment="1">
      <alignment horizontal="center" vertical="center"/>
    </xf>
    <xf numFmtId="0" fontId="5" fillId="2" borderId="0" xfId="0" applyFont="1" applyFill="1" applyBorder="1"/>
    <xf numFmtId="3" fontId="5" fillId="2" borderId="35" xfId="0" applyNumberFormat="1" applyFont="1" applyFill="1" applyBorder="1"/>
    <xf numFmtId="0" fontId="5" fillId="2" borderId="35" xfId="0" applyFont="1" applyFill="1" applyBorder="1"/>
    <xf numFmtId="0" fontId="0" fillId="2" borderId="35" xfId="0" applyFont="1" applyFill="1" applyBorder="1"/>
    <xf numFmtId="3" fontId="5" fillId="2" borderId="11" xfId="0" applyNumberFormat="1" applyFont="1" applyFill="1" applyBorder="1" applyAlignment="1">
      <alignment vertical="center"/>
    </xf>
    <xf numFmtId="0" fontId="5" fillId="2" borderId="16" xfId="0" applyFont="1" applyFill="1" applyBorder="1"/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1" fillId="2" borderId="0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7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2" fillId="2" borderId="6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49" fontId="0" fillId="2" borderId="9" xfId="0" applyNumberFormat="1" applyFill="1" applyBorder="1" applyAlignment="1" applyProtection="1">
      <alignment horizontal="left" vertical="center"/>
      <protection locked="0"/>
    </xf>
    <xf numFmtId="49" fontId="0" fillId="2" borderId="7" xfId="0" applyNumberFormat="1" applyFill="1" applyBorder="1" applyAlignment="1" applyProtection="1">
      <alignment horizontal="left" vertical="center"/>
      <protection locked="0"/>
    </xf>
    <xf numFmtId="49" fontId="0" fillId="2" borderId="10" xfId="0" applyNumberFormat="1" applyFill="1" applyBorder="1" applyAlignment="1" applyProtection="1">
      <alignment horizontal="left" vertical="center"/>
      <protection locked="0"/>
    </xf>
    <xf numFmtId="0" fontId="0" fillId="2" borderId="1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 wrapText="1"/>
    </xf>
    <xf numFmtId="16" fontId="7" fillId="2" borderId="3" xfId="0" applyNumberFormat="1" applyFont="1" applyFill="1" applyBorder="1" applyAlignment="1" applyProtection="1">
      <alignment horizontal="center" vertical="center" wrapText="1" shrinkToFit="1"/>
      <protection locked="0"/>
    </xf>
    <xf numFmtId="0" fontId="7" fillId="0" borderId="4" xfId="0" applyFont="1" applyBorder="1" applyAlignment="1">
      <alignment horizontal="center" vertical="center" wrapText="1" shrinkToFit="1"/>
    </xf>
    <xf numFmtId="0" fontId="7" fillId="0" borderId="5" xfId="0" applyFont="1" applyBorder="1" applyAlignment="1">
      <alignment horizontal="center" vertical="center" wrapText="1" shrinkToFit="1"/>
    </xf>
    <xf numFmtId="4" fontId="0" fillId="2" borderId="9" xfId="0" applyNumberFormat="1" applyFill="1" applyBorder="1" applyAlignment="1" applyProtection="1">
      <alignment horizontal="left" vertical="center"/>
      <protection locked="0"/>
    </xf>
    <xf numFmtId="4" fontId="0" fillId="2" borderId="7" xfId="0" applyNumberFormat="1" applyFill="1" applyBorder="1" applyAlignment="1" applyProtection="1">
      <alignment horizontal="left" vertical="center"/>
      <protection locked="0"/>
    </xf>
    <xf numFmtId="4" fontId="0" fillId="2" borderId="10" xfId="0" applyNumberFormat="1" applyFill="1" applyBorder="1" applyAlignment="1" applyProtection="1">
      <alignment horizontal="left" vertic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 wrapText="1"/>
    </xf>
    <xf numFmtId="0" fontId="0" fillId="2" borderId="28" xfId="0" applyFill="1" applyBorder="1" applyAlignment="1">
      <alignment horizontal="center" vertical="center" wrapText="1"/>
    </xf>
    <xf numFmtId="14" fontId="0" fillId="2" borderId="6" xfId="0" applyNumberFormat="1" applyFill="1" applyBorder="1" applyAlignment="1" applyProtection="1">
      <alignment horizontal="center" vertical="center" shrinkToFit="1"/>
      <protection locked="0"/>
    </xf>
    <xf numFmtId="14" fontId="0" fillId="2" borderId="7" xfId="0" applyNumberFormat="1" applyFill="1" applyBorder="1" applyAlignment="1" applyProtection="1">
      <alignment horizontal="center" vertical="center" shrinkToFit="1"/>
      <protection locked="0"/>
    </xf>
    <xf numFmtId="14" fontId="0" fillId="2" borderId="8" xfId="0" applyNumberFormat="1" applyFill="1" applyBorder="1" applyAlignment="1" applyProtection="1">
      <alignment horizontal="center" vertical="center" shrinkToFit="1"/>
      <protection locked="0"/>
    </xf>
    <xf numFmtId="0" fontId="0" fillId="2" borderId="9" xfId="0" applyFill="1" applyBorder="1" applyAlignment="1" applyProtection="1">
      <alignment horizontal="center" vertical="center" shrinkToFit="1"/>
      <protection locked="0"/>
    </xf>
    <xf numFmtId="0" fontId="0" fillId="2" borderId="7" xfId="0" applyFill="1" applyBorder="1" applyAlignment="1" applyProtection="1">
      <alignment horizontal="center" vertical="center" shrinkToFit="1"/>
      <protection locked="0"/>
    </xf>
    <xf numFmtId="0" fontId="0" fillId="2" borderId="8" xfId="0" applyFill="1" applyBorder="1" applyAlignment="1" applyProtection="1">
      <alignment horizontal="center" vertical="center" shrinkToFit="1"/>
      <protection locked="0"/>
    </xf>
    <xf numFmtId="0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 wrapText="1"/>
      <protection locked="0"/>
    </xf>
    <xf numFmtId="4" fontId="0" fillId="2" borderId="9" xfId="0" applyNumberFormat="1" applyFill="1" applyBorder="1" applyAlignment="1" applyProtection="1">
      <alignment horizontal="center" vertical="center" wrapText="1"/>
      <protection hidden="1"/>
    </xf>
    <xf numFmtId="4" fontId="0" fillId="2" borderId="8" xfId="0" applyNumberFormat="1" applyFill="1" applyBorder="1" applyAlignment="1" applyProtection="1">
      <alignment horizontal="center" vertical="center" wrapText="1"/>
      <protection hidden="1"/>
    </xf>
    <xf numFmtId="4" fontId="0" fillId="2" borderId="7" xfId="0" applyNumberFormat="1" applyFill="1" applyBorder="1" applyAlignment="1" applyProtection="1">
      <alignment horizontal="center" vertical="center" wrapText="1"/>
      <protection hidden="1"/>
    </xf>
    <xf numFmtId="0" fontId="0" fillId="2" borderId="9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0" fontId="0" fillId="2" borderId="10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4" fontId="0" fillId="2" borderId="9" xfId="0" applyNumberFormat="1" applyFill="1" applyBorder="1" applyAlignment="1" applyProtection="1">
      <alignment horizontal="center" vertical="center" wrapText="1"/>
      <protection locked="0"/>
    </xf>
    <xf numFmtId="4" fontId="0" fillId="2" borderId="7" xfId="0" applyNumberFormat="1" applyFill="1" applyBorder="1" applyAlignment="1" applyProtection="1">
      <alignment horizontal="center" vertical="center" wrapText="1"/>
      <protection locked="0"/>
    </xf>
    <xf numFmtId="4" fontId="0" fillId="2" borderId="10" xfId="0" applyNumberFormat="1" applyFill="1" applyBorder="1" applyAlignment="1" applyProtection="1">
      <alignment horizontal="center" vertical="center" wrapText="1"/>
      <protection locked="0"/>
    </xf>
    <xf numFmtId="4" fontId="0" fillId="2" borderId="6" xfId="0" applyNumberFormat="1" applyFill="1" applyBorder="1" applyAlignment="1" applyProtection="1">
      <alignment horizontal="center" vertical="center" wrapText="1"/>
      <protection hidden="1"/>
    </xf>
    <xf numFmtId="20" fontId="0" fillId="2" borderId="9" xfId="0" applyNumberFormat="1" applyFill="1" applyBorder="1" applyAlignment="1" applyProtection="1">
      <alignment horizontal="center" vertical="center" wrapText="1"/>
      <protection locked="0"/>
    </xf>
    <xf numFmtId="20" fontId="0" fillId="2" borderId="7" xfId="0" applyNumberFormat="1" applyFill="1" applyBorder="1" applyAlignment="1" applyProtection="1">
      <alignment horizontal="center" vertical="center" wrapText="1"/>
      <protection locked="0"/>
    </xf>
    <xf numFmtId="20" fontId="0" fillId="2" borderId="8" xfId="0" applyNumberFormat="1" applyFill="1" applyBorder="1" applyAlignment="1" applyProtection="1">
      <alignment horizontal="center" vertical="center" wrapText="1"/>
      <protection locked="0"/>
    </xf>
    <xf numFmtId="20" fontId="0" fillId="2" borderId="10" xfId="0" applyNumberFormat="1" applyFill="1" applyBorder="1" applyAlignment="1" applyProtection="1">
      <alignment horizontal="center" vertical="center" wrapText="1"/>
      <protection locked="0"/>
    </xf>
    <xf numFmtId="4" fontId="0" fillId="2" borderId="8" xfId="0" applyNumberFormat="1" applyFill="1" applyBorder="1" applyAlignment="1" applyProtection="1">
      <alignment horizontal="center" vertical="center" wrapText="1"/>
      <protection locked="0"/>
    </xf>
    <xf numFmtId="4" fontId="4" fillId="2" borderId="30" xfId="0" applyNumberFormat="1" applyFont="1" applyFill="1" applyBorder="1" applyAlignment="1">
      <alignment horizontal="center" vertical="center" wrapText="1"/>
    </xf>
    <xf numFmtId="4" fontId="4" fillId="2" borderId="31" xfId="0" applyNumberFormat="1" applyFont="1" applyFill="1" applyBorder="1" applyAlignment="1">
      <alignment horizontal="center" vertical="center" wrapText="1"/>
    </xf>
    <xf numFmtId="4" fontId="4" fillId="2" borderId="32" xfId="0" applyNumberFormat="1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0" fillId="2" borderId="0" xfId="0" applyFill="1" applyBorder="1" applyAlignment="1" applyProtection="1">
      <alignment horizontal="right"/>
      <protection locked="0"/>
    </xf>
    <xf numFmtId="14" fontId="0" fillId="2" borderId="0" xfId="0" applyNumberFormat="1" applyFill="1" applyAlignment="1" applyProtection="1">
      <alignment horizontal="center" shrinkToFit="1"/>
      <protection locked="0"/>
    </xf>
    <xf numFmtId="0" fontId="0" fillId="2" borderId="0" xfId="0" applyFill="1" applyAlignment="1" applyProtection="1">
      <alignment horizontal="left" shrinkToFit="1"/>
      <protection hidden="1"/>
    </xf>
    <xf numFmtId="0" fontId="0" fillId="2" borderId="35" xfId="0" applyFill="1" applyBorder="1" applyAlignment="1" applyProtection="1">
      <alignment horizontal="left" shrinkToFit="1"/>
      <protection hidden="1"/>
    </xf>
    <xf numFmtId="0" fontId="4" fillId="2" borderId="30" xfId="0" applyFont="1" applyFill="1" applyBorder="1" applyAlignment="1">
      <alignment horizontal="right" vertical="center" wrapText="1"/>
    </xf>
    <xf numFmtId="0" fontId="4" fillId="2" borderId="31" xfId="0" applyFont="1" applyFill="1" applyBorder="1" applyAlignment="1">
      <alignment horizontal="right" vertical="center" wrapText="1"/>
    </xf>
    <xf numFmtId="0" fontId="4" fillId="2" borderId="32" xfId="0" applyFont="1" applyFill="1" applyBorder="1" applyAlignment="1">
      <alignment horizontal="right" vertical="center" wrapText="1"/>
    </xf>
    <xf numFmtId="0" fontId="3" fillId="2" borderId="9" xfId="0" applyFont="1" applyFill="1" applyBorder="1" applyAlignment="1" applyProtection="1">
      <alignment horizontal="center" vertical="center" shrinkToFit="1"/>
      <protection locked="0"/>
    </xf>
    <xf numFmtId="0" fontId="3" fillId="2" borderId="7" xfId="0" applyFont="1" applyFill="1" applyBorder="1" applyAlignment="1" applyProtection="1">
      <alignment horizontal="center" vertical="center" shrinkToFit="1"/>
      <protection locked="0"/>
    </xf>
    <xf numFmtId="0" fontId="3" fillId="2" borderId="8" xfId="0" applyFont="1" applyFill="1" applyBorder="1" applyAlignment="1" applyProtection="1">
      <alignment horizontal="center" vertical="center" shrinkToFit="1"/>
      <protection locked="0"/>
    </xf>
    <xf numFmtId="0" fontId="6" fillId="2" borderId="36" xfId="0" applyFont="1" applyFill="1" applyBorder="1" applyAlignment="1">
      <alignment horizontal="center"/>
    </xf>
    <xf numFmtId="0" fontId="6" fillId="2" borderId="37" xfId="0" applyFont="1" applyFill="1" applyBorder="1" applyAlignment="1">
      <alignment horizontal="center"/>
    </xf>
    <xf numFmtId="0" fontId="6" fillId="2" borderId="38" xfId="0" applyFont="1" applyFill="1" applyBorder="1" applyAlignment="1">
      <alignment horizontal="center"/>
    </xf>
    <xf numFmtId="0" fontId="0" fillId="2" borderId="0" xfId="0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left"/>
      <protection hidden="1"/>
    </xf>
    <xf numFmtId="14" fontId="0" fillId="2" borderId="0" xfId="0" applyNumberFormat="1" applyFill="1" applyBorder="1" applyAlignment="1" applyProtection="1">
      <alignment horizontal="center" vertical="center"/>
      <protection locked="0"/>
    </xf>
    <xf numFmtId="14" fontId="0" fillId="2" borderId="0" xfId="0" applyNumberFormat="1" applyFill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759"/>
  <sheetViews>
    <sheetView tabSelected="1" topLeftCell="A28" workbookViewId="0">
      <selection activeCell="L22" sqref="L22:R22"/>
    </sheetView>
  </sheetViews>
  <sheetFormatPr defaultColWidth="0" defaultRowHeight="14.4" zeroHeight="1" x14ac:dyDescent="0.3"/>
  <cols>
    <col min="1" max="2" width="3.6640625" style="3" customWidth="1"/>
    <col min="3" max="3" width="15.33203125" style="3" customWidth="1"/>
    <col min="4" max="4" width="17.33203125" style="3" customWidth="1"/>
    <col min="5" max="6" width="5.6640625" style="3" customWidth="1"/>
    <col min="7" max="7" width="4.6640625" style="3" customWidth="1"/>
    <col min="8" max="8" width="4.88671875" style="3" customWidth="1"/>
    <col min="9" max="9" width="6.44140625" style="3" customWidth="1"/>
    <col min="10" max="10" width="3.6640625" style="3" customWidth="1"/>
    <col min="11" max="11" width="10.6640625" style="3" customWidth="1"/>
    <col min="12" max="12" width="4.44140625" style="3" customWidth="1"/>
    <col min="13" max="13" width="9.6640625" style="3" customWidth="1"/>
    <col min="14" max="14" width="2.6640625" style="3" customWidth="1"/>
    <col min="15" max="15" width="1.6640625" style="3" customWidth="1"/>
    <col min="16" max="16" width="4.6640625" style="3" customWidth="1"/>
    <col min="17" max="17" width="1.6640625" style="3" hidden="1" customWidth="1"/>
    <col min="18" max="18" width="5.109375" style="3" customWidth="1"/>
    <col min="19" max="20" width="4.6640625" style="3" customWidth="1"/>
    <col min="21" max="21" width="9.44140625" style="3" customWidth="1"/>
    <col min="22" max="22" width="2.6640625" style="3" customWidth="1"/>
    <col min="23" max="23" width="2.33203125" style="3" customWidth="1"/>
    <col min="24" max="24" width="11.109375" style="3" customWidth="1"/>
    <col min="25" max="25" width="2.33203125" style="3" customWidth="1"/>
    <col min="26" max="26" width="2.44140625" style="3" customWidth="1"/>
    <col min="27" max="27" width="2.33203125" style="3" customWidth="1"/>
    <col min="28" max="28" width="3.44140625" style="3" customWidth="1"/>
    <col min="29" max="29" width="4.88671875" style="3" customWidth="1"/>
    <col min="30" max="30" width="2.6640625" style="3" customWidth="1"/>
    <col min="31" max="31" width="3.6640625" style="3" customWidth="1"/>
    <col min="32" max="32" width="8.33203125" style="3" customWidth="1"/>
    <col min="33" max="33" width="1" style="4" hidden="1" customWidth="1"/>
    <col min="34" max="34" width="4.6640625" style="3" hidden="1" customWidth="1"/>
    <col min="35" max="35" width="3.6640625" style="3" hidden="1" customWidth="1"/>
    <col min="36" max="253" width="4.6640625" style="3" hidden="1" customWidth="1"/>
    <col min="254" max="254" width="0.109375" style="4" customWidth="1"/>
    <col min="255" max="16384" width="9.109375" style="4" hidden="1"/>
  </cols>
  <sheetData>
    <row r="1" spans="1:255" ht="20.100000000000001" customHeight="1" x14ac:dyDescent="0.3">
      <c r="A1" s="1" t="s">
        <v>0</v>
      </c>
      <c r="B1" s="2"/>
      <c r="C1" s="2"/>
      <c r="D1" s="55" t="s">
        <v>45</v>
      </c>
      <c r="E1" s="56"/>
      <c r="F1" s="56"/>
      <c r="G1" s="56"/>
      <c r="H1" s="56"/>
      <c r="I1" s="57"/>
      <c r="K1" s="58" t="s">
        <v>1</v>
      </c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AJ1" s="5">
        <v>0</v>
      </c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</row>
    <row r="2" spans="1:255" ht="20.100000000000001" customHeight="1" thickBot="1" x14ac:dyDescent="0.35">
      <c r="A2" s="59" t="s">
        <v>2</v>
      </c>
      <c r="B2" s="60"/>
      <c r="C2" s="61"/>
      <c r="D2" s="62" t="s">
        <v>41</v>
      </c>
      <c r="E2" s="63"/>
      <c r="F2" s="63"/>
      <c r="G2" s="63"/>
      <c r="H2" s="63"/>
      <c r="I2" s="64"/>
      <c r="J2" s="6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AJ2" s="5" t="s">
        <v>3</v>
      </c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</row>
    <row r="3" spans="1:255" ht="20.25" customHeight="1" x14ac:dyDescent="0.3">
      <c r="A3" s="65" t="s">
        <v>4</v>
      </c>
      <c r="B3" s="66"/>
      <c r="C3" s="67"/>
      <c r="D3" s="68" t="s">
        <v>40</v>
      </c>
      <c r="E3" s="69"/>
      <c r="F3" s="69"/>
      <c r="G3" s="69"/>
      <c r="H3" s="69"/>
      <c r="I3" s="70"/>
      <c r="J3" s="7"/>
      <c r="X3" s="8"/>
      <c r="Y3" s="71" t="s">
        <v>5</v>
      </c>
      <c r="Z3" s="72"/>
      <c r="AA3" s="72"/>
      <c r="AB3" s="73"/>
      <c r="AC3" s="94" t="s">
        <v>44</v>
      </c>
      <c r="AD3" s="95"/>
      <c r="AE3" s="95"/>
      <c r="AF3" s="96"/>
      <c r="AJ3" s="5" t="s">
        <v>6</v>
      </c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</row>
    <row r="4" spans="1:255" ht="20.100000000000001" customHeight="1" thickBot="1" x14ac:dyDescent="0.35">
      <c r="A4" s="9" t="s">
        <v>7</v>
      </c>
      <c r="B4" s="10"/>
      <c r="C4" s="10"/>
      <c r="D4" s="97">
        <v>39.85</v>
      </c>
      <c r="E4" s="98"/>
      <c r="F4" s="98"/>
      <c r="G4" s="98"/>
      <c r="H4" s="98"/>
      <c r="I4" s="99"/>
      <c r="X4" s="11"/>
      <c r="Y4" s="59" t="s">
        <v>8</v>
      </c>
      <c r="Z4" s="60"/>
      <c r="AA4" s="60"/>
      <c r="AB4" s="61"/>
      <c r="AC4" s="100">
        <v>2018</v>
      </c>
      <c r="AD4" s="101"/>
      <c r="AE4" s="101"/>
      <c r="AF4" s="102"/>
      <c r="AJ4" s="3">
        <v>1</v>
      </c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</row>
    <row r="5" spans="1:255" ht="24.9" customHeight="1" x14ac:dyDescent="0.3">
      <c r="A5" s="123" t="s">
        <v>9</v>
      </c>
      <c r="B5" s="78"/>
      <c r="C5" s="79"/>
      <c r="D5" s="77" t="s">
        <v>10</v>
      </c>
      <c r="E5" s="78"/>
      <c r="F5" s="78"/>
      <c r="G5" s="78"/>
      <c r="H5" s="79"/>
      <c r="I5" s="80" t="s">
        <v>11</v>
      </c>
      <c r="J5" s="81"/>
      <c r="K5" s="81"/>
      <c r="L5" s="81"/>
      <c r="M5" s="81"/>
      <c r="N5" s="81"/>
      <c r="O5" s="82"/>
      <c r="P5" s="103" t="s">
        <v>12</v>
      </c>
      <c r="Q5" s="72"/>
      <c r="R5" s="72"/>
      <c r="S5" s="72"/>
      <c r="T5" s="72"/>
      <c r="U5" s="72"/>
      <c r="V5" s="72"/>
      <c r="W5" s="104"/>
      <c r="X5" s="105" t="s">
        <v>13</v>
      </c>
      <c r="Y5" s="84"/>
      <c r="Z5" s="85"/>
      <c r="AA5" s="77" t="s">
        <v>14</v>
      </c>
      <c r="AB5" s="78"/>
      <c r="AC5" s="78"/>
      <c r="AD5" s="78"/>
      <c r="AE5" s="78"/>
      <c r="AF5" s="92"/>
      <c r="AJ5" s="3">
        <v>2</v>
      </c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</row>
    <row r="6" spans="1:255" ht="26.1" customHeight="1" x14ac:dyDescent="0.3">
      <c r="A6" s="105"/>
      <c r="B6" s="84"/>
      <c r="C6" s="85"/>
      <c r="D6" s="83"/>
      <c r="E6" s="84"/>
      <c r="F6" s="84"/>
      <c r="G6" s="84"/>
      <c r="H6" s="85"/>
      <c r="I6" s="74" t="s">
        <v>11</v>
      </c>
      <c r="J6" s="75"/>
      <c r="K6" s="75"/>
      <c r="L6" s="76"/>
      <c r="M6" s="77" t="s">
        <v>15</v>
      </c>
      <c r="N6" s="78"/>
      <c r="O6" s="79"/>
      <c r="P6" s="77" t="s">
        <v>16</v>
      </c>
      <c r="Q6" s="78"/>
      <c r="R6" s="79"/>
      <c r="S6" s="86" t="s">
        <v>17</v>
      </c>
      <c r="T6" s="87"/>
      <c r="U6" s="77" t="s">
        <v>15</v>
      </c>
      <c r="V6" s="78"/>
      <c r="W6" s="92"/>
      <c r="X6" s="105"/>
      <c r="Y6" s="84"/>
      <c r="Z6" s="85"/>
      <c r="AA6" s="80"/>
      <c r="AB6" s="81"/>
      <c r="AC6" s="81"/>
      <c r="AD6" s="81"/>
      <c r="AE6" s="81"/>
      <c r="AF6" s="93"/>
      <c r="AJ6" s="3">
        <v>3</v>
      </c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</row>
    <row r="7" spans="1:255" ht="20.100000000000001" customHeight="1" x14ac:dyDescent="0.3">
      <c r="A7" s="105"/>
      <c r="B7" s="84"/>
      <c r="C7" s="85"/>
      <c r="D7" s="83"/>
      <c r="E7" s="84"/>
      <c r="F7" s="84"/>
      <c r="G7" s="84"/>
      <c r="H7" s="85"/>
      <c r="I7" s="77" t="s">
        <v>18</v>
      </c>
      <c r="J7" s="79"/>
      <c r="K7" s="74" t="s">
        <v>19</v>
      </c>
      <c r="L7" s="76"/>
      <c r="M7" s="80"/>
      <c r="N7" s="81"/>
      <c r="O7" s="82"/>
      <c r="P7" s="83"/>
      <c r="Q7" s="84"/>
      <c r="R7" s="85"/>
      <c r="S7" s="88"/>
      <c r="T7" s="89"/>
      <c r="U7" s="80"/>
      <c r="V7" s="81"/>
      <c r="W7" s="93"/>
      <c r="X7" s="106"/>
      <c r="Y7" s="81"/>
      <c r="Z7" s="82"/>
      <c r="AA7" s="77" t="s">
        <v>20</v>
      </c>
      <c r="AB7" s="78"/>
      <c r="AC7" s="79"/>
      <c r="AD7" s="77" t="s">
        <v>21</v>
      </c>
      <c r="AE7" s="78"/>
      <c r="AF7" s="92"/>
      <c r="AJ7" s="3">
        <v>4</v>
      </c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</row>
    <row r="8" spans="1:255" ht="20.100000000000001" customHeight="1" x14ac:dyDescent="0.3">
      <c r="A8" s="106"/>
      <c r="B8" s="81"/>
      <c r="C8" s="82"/>
      <c r="D8" s="80"/>
      <c r="E8" s="81"/>
      <c r="F8" s="81"/>
      <c r="G8" s="81"/>
      <c r="H8" s="82"/>
      <c r="I8" s="80"/>
      <c r="J8" s="82"/>
      <c r="K8" s="74" t="s">
        <v>22</v>
      </c>
      <c r="L8" s="121"/>
      <c r="M8" s="122" t="s">
        <v>22</v>
      </c>
      <c r="N8" s="75"/>
      <c r="O8" s="76"/>
      <c r="P8" s="80"/>
      <c r="Q8" s="81"/>
      <c r="R8" s="82"/>
      <c r="S8" s="90"/>
      <c r="T8" s="91"/>
      <c r="U8" s="122" t="s">
        <v>22</v>
      </c>
      <c r="V8" s="75"/>
      <c r="W8" s="121"/>
      <c r="X8" s="122" t="s">
        <v>22</v>
      </c>
      <c r="Y8" s="75"/>
      <c r="Z8" s="76"/>
      <c r="AA8" s="80"/>
      <c r="AB8" s="81"/>
      <c r="AC8" s="82"/>
      <c r="AD8" s="80"/>
      <c r="AE8" s="81"/>
      <c r="AF8" s="93"/>
      <c r="AJ8" s="3">
        <v>5</v>
      </c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</row>
    <row r="9" spans="1:255" s="12" customFormat="1" ht="20.100000000000001" customHeight="1" x14ac:dyDescent="0.3">
      <c r="A9" s="107">
        <v>43115</v>
      </c>
      <c r="B9" s="108"/>
      <c r="C9" s="109"/>
      <c r="D9" s="110" t="s">
        <v>43</v>
      </c>
      <c r="E9" s="111"/>
      <c r="F9" s="111"/>
      <c r="G9" s="111"/>
      <c r="H9" s="112"/>
      <c r="I9" s="113" t="s">
        <v>3</v>
      </c>
      <c r="J9" s="114"/>
      <c r="K9" s="115">
        <f>D4</f>
        <v>39.85</v>
      </c>
      <c r="L9" s="116"/>
      <c r="M9" s="115">
        <f>ROUND(IF(I9="1/3",K9/3,IF(I9="2/3",K9*2/3,K9*I9)),2)</f>
        <v>13.28</v>
      </c>
      <c r="N9" s="117"/>
      <c r="O9" s="116"/>
      <c r="P9" s="118" t="s">
        <v>23</v>
      </c>
      <c r="Q9" s="119"/>
      <c r="R9" s="120"/>
      <c r="S9" s="118"/>
      <c r="T9" s="120"/>
      <c r="U9" s="124">
        <v>30</v>
      </c>
      <c r="V9" s="125"/>
      <c r="W9" s="126"/>
      <c r="X9" s="127">
        <f t="shared" ref="X9:X13" si="0">+M9+U9</f>
        <v>43.28</v>
      </c>
      <c r="Y9" s="117"/>
      <c r="Z9" s="116"/>
      <c r="AA9" s="128">
        <v>0.54166666666666663</v>
      </c>
      <c r="AB9" s="129"/>
      <c r="AC9" s="130"/>
      <c r="AD9" s="128">
        <v>0.85416666666666663</v>
      </c>
      <c r="AE9" s="129"/>
      <c r="AF9" s="131"/>
      <c r="AG9" s="107">
        <v>38591</v>
      </c>
      <c r="AH9" s="108"/>
      <c r="AI9" s="109"/>
      <c r="AJ9" s="110" t="s">
        <v>24</v>
      </c>
      <c r="AK9" s="111"/>
      <c r="AL9" s="111"/>
      <c r="AM9" s="111"/>
      <c r="AN9" s="112"/>
      <c r="AO9" s="113">
        <v>1</v>
      </c>
      <c r="AP9" s="114"/>
      <c r="AQ9" s="115">
        <f>IF(AG9&gt;0,$D$4,0)</f>
        <v>39.85</v>
      </c>
      <c r="AR9" s="116"/>
      <c r="AS9" s="115">
        <f>IF(AO9="1/3",AQ9/3,IF(AO9="2/3",AQ9*2/3,AQ9*AO9))</f>
        <v>39.85</v>
      </c>
      <c r="AT9" s="117"/>
      <c r="AU9" s="116"/>
      <c r="AV9" s="118" t="s">
        <v>25</v>
      </c>
      <c r="AW9" s="119"/>
      <c r="AX9" s="120"/>
      <c r="AY9" s="118"/>
      <c r="AZ9" s="120"/>
      <c r="BA9" s="124">
        <v>68</v>
      </c>
      <c r="BB9" s="125"/>
      <c r="BC9" s="132"/>
      <c r="BD9" s="115">
        <f>+AS9+BA9</f>
        <v>107.85</v>
      </c>
      <c r="BE9" s="117"/>
      <c r="BF9" s="116"/>
      <c r="BG9" s="128">
        <v>0.33333333333333331</v>
      </c>
      <c r="BH9" s="129"/>
      <c r="BI9" s="130"/>
      <c r="BJ9" s="128"/>
      <c r="BK9" s="129"/>
      <c r="BL9" s="131"/>
      <c r="BM9" s="107">
        <v>38591</v>
      </c>
      <c r="BN9" s="108"/>
      <c r="BO9" s="109"/>
      <c r="BP9" s="110" t="s">
        <v>24</v>
      </c>
      <c r="BQ9" s="111"/>
      <c r="BR9" s="111"/>
      <c r="BS9" s="111"/>
      <c r="BT9" s="112"/>
      <c r="BU9" s="113">
        <v>1</v>
      </c>
      <c r="BV9" s="114"/>
      <c r="BW9" s="115">
        <f>IF(BM9&gt;0,$D$4,0)</f>
        <v>39.85</v>
      </c>
      <c r="BX9" s="116"/>
      <c r="BY9" s="115">
        <f>IF(BU9="1/3",BW9/3,IF(BU9="2/3",BW9*2/3,BW9*BU9))</f>
        <v>39.85</v>
      </c>
      <c r="BZ9" s="117"/>
      <c r="CA9" s="116"/>
      <c r="CB9" s="118" t="s">
        <v>25</v>
      </c>
      <c r="CC9" s="119"/>
      <c r="CD9" s="120"/>
      <c r="CE9" s="118"/>
      <c r="CF9" s="120"/>
      <c r="CG9" s="124">
        <v>68</v>
      </c>
      <c r="CH9" s="125"/>
      <c r="CI9" s="132"/>
      <c r="CJ9" s="115">
        <f>+BY9+CG9</f>
        <v>107.85</v>
      </c>
      <c r="CK9" s="117"/>
      <c r="CL9" s="116"/>
      <c r="CM9" s="128">
        <v>0.33333333333333331</v>
      </c>
      <c r="CN9" s="129"/>
      <c r="CO9" s="130"/>
      <c r="CP9" s="128"/>
      <c r="CQ9" s="129"/>
      <c r="CR9" s="131"/>
      <c r="CS9" s="107">
        <v>38591</v>
      </c>
      <c r="CT9" s="108"/>
      <c r="CU9" s="109"/>
      <c r="CV9" s="110" t="s">
        <v>24</v>
      </c>
      <c r="CW9" s="111"/>
      <c r="CX9" s="111"/>
      <c r="CY9" s="111"/>
      <c r="CZ9" s="112"/>
      <c r="DA9" s="113">
        <v>1</v>
      </c>
      <c r="DB9" s="114"/>
      <c r="DC9" s="115">
        <f>IF(CS9&gt;0,$D$4,0)</f>
        <v>39.85</v>
      </c>
      <c r="DD9" s="116"/>
      <c r="DE9" s="115">
        <f>IF(DA9="1/3",DC9/3,IF(DA9="2/3",DC9*2/3,DC9*DA9))</f>
        <v>39.85</v>
      </c>
      <c r="DF9" s="117"/>
      <c r="DG9" s="116"/>
      <c r="DH9" s="118" t="s">
        <v>25</v>
      </c>
      <c r="DI9" s="119"/>
      <c r="DJ9" s="120"/>
      <c r="DK9" s="118"/>
      <c r="DL9" s="120"/>
      <c r="DM9" s="124">
        <v>68</v>
      </c>
      <c r="DN9" s="125"/>
      <c r="DO9" s="132"/>
      <c r="DP9" s="115">
        <f>+DE9+DM9</f>
        <v>107.85</v>
      </c>
      <c r="DQ9" s="117"/>
      <c r="DR9" s="116"/>
      <c r="DS9" s="128">
        <v>0.33333333333333331</v>
      </c>
      <c r="DT9" s="129"/>
      <c r="DU9" s="130"/>
      <c r="DV9" s="128"/>
      <c r="DW9" s="129"/>
      <c r="DX9" s="131"/>
      <c r="DY9" s="107">
        <v>38591</v>
      </c>
      <c r="DZ9" s="108"/>
      <c r="EA9" s="109"/>
      <c r="EB9" s="110" t="s">
        <v>24</v>
      </c>
      <c r="EC9" s="111"/>
      <c r="ED9" s="111"/>
      <c r="EE9" s="111"/>
      <c r="EF9" s="112"/>
      <c r="EG9" s="113">
        <v>1</v>
      </c>
      <c r="EH9" s="114"/>
      <c r="EI9" s="115">
        <f>IF(DY9&gt;0,$D$4,0)</f>
        <v>39.85</v>
      </c>
      <c r="EJ9" s="116"/>
      <c r="EK9" s="115">
        <f>IF(EG9="1/3",EI9/3,IF(EG9="2/3",EI9*2/3,EI9*EG9))</f>
        <v>39.85</v>
      </c>
      <c r="EL9" s="117"/>
      <c r="EM9" s="116"/>
      <c r="EN9" s="118" t="s">
        <v>25</v>
      </c>
      <c r="EO9" s="119"/>
      <c r="EP9" s="120"/>
      <c r="EQ9" s="118"/>
      <c r="ER9" s="120"/>
      <c r="ES9" s="124">
        <v>68</v>
      </c>
      <c r="ET9" s="125"/>
      <c r="EU9" s="132"/>
      <c r="EV9" s="115">
        <f>+EK9+ES9</f>
        <v>107.85</v>
      </c>
      <c r="EW9" s="117"/>
      <c r="EX9" s="116"/>
      <c r="EY9" s="128">
        <v>0.33333333333333331</v>
      </c>
      <c r="EZ9" s="129"/>
      <c r="FA9" s="130"/>
      <c r="FB9" s="128"/>
      <c r="FC9" s="129"/>
      <c r="FD9" s="131"/>
      <c r="FE9" s="107">
        <v>38591</v>
      </c>
      <c r="FF9" s="108"/>
      <c r="FG9" s="109"/>
      <c r="FH9" s="110" t="s">
        <v>24</v>
      </c>
      <c r="FI9" s="111"/>
      <c r="FJ9" s="111"/>
      <c r="FK9" s="111"/>
      <c r="FL9" s="112"/>
      <c r="FM9" s="113">
        <v>1</v>
      </c>
      <c r="FN9" s="114"/>
      <c r="FO9" s="115">
        <f>IF(FE9&gt;0,$D$4,0)</f>
        <v>39.85</v>
      </c>
      <c r="FP9" s="116"/>
      <c r="FQ9" s="115">
        <f>IF(FM9="1/3",FO9/3,IF(FM9="2/3",FO9*2/3,FO9*FM9))</f>
        <v>39.85</v>
      </c>
      <c r="FR9" s="117"/>
      <c r="FS9" s="116"/>
      <c r="FT9" s="118" t="s">
        <v>25</v>
      </c>
      <c r="FU9" s="119"/>
      <c r="FV9" s="120"/>
      <c r="FW9" s="118"/>
      <c r="FX9" s="120"/>
      <c r="FY9" s="124">
        <v>68</v>
      </c>
      <c r="FZ9" s="125"/>
      <c r="GA9" s="132"/>
      <c r="GB9" s="115">
        <f>+FQ9+FY9</f>
        <v>107.85</v>
      </c>
      <c r="GC9" s="117"/>
      <c r="GD9" s="116"/>
      <c r="GE9" s="128">
        <v>0.33333333333333331</v>
      </c>
      <c r="GF9" s="129"/>
      <c r="GG9" s="130"/>
      <c r="GH9" s="128"/>
      <c r="GI9" s="129"/>
      <c r="GJ9" s="131"/>
      <c r="GK9" s="107">
        <v>38591</v>
      </c>
      <c r="GL9" s="108"/>
      <c r="GM9" s="109"/>
      <c r="GN9" s="110" t="s">
        <v>24</v>
      </c>
      <c r="GO9" s="111"/>
      <c r="GP9" s="111"/>
      <c r="GQ9" s="111"/>
      <c r="GR9" s="112"/>
      <c r="GS9" s="113">
        <v>1</v>
      </c>
      <c r="GT9" s="114"/>
      <c r="GU9" s="115">
        <f>IF(GK9&gt;0,$D$4,0)</f>
        <v>39.85</v>
      </c>
      <c r="GV9" s="116"/>
      <c r="GW9" s="115">
        <f>IF(GS9="1/3",GU9/3,IF(GS9="2/3",GU9*2/3,GU9*GS9))</f>
        <v>39.85</v>
      </c>
      <c r="GX9" s="117"/>
      <c r="GY9" s="116"/>
      <c r="GZ9" s="118" t="s">
        <v>25</v>
      </c>
      <c r="HA9" s="119"/>
      <c r="HB9" s="120"/>
      <c r="HC9" s="118"/>
      <c r="HD9" s="120"/>
      <c r="HE9" s="124">
        <v>68</v>
      </c>
      <c r="HF9" s="125"/>
      <c r="HG9" s="132"/>
      <c r="HH9" s="115">
        <f>+GW9+HE9</f>
        <v>107.85</v>
      </c>
      <c r="HI9" s="117"/>
      <c r="HJ9" s="116"/>
      <c r="HK9" s="128">
        <v>0.33333333333333331</v>
      </c>
      <c r="HL9" s="129"/>
      <c r="HM9" s="130"/>
      <c r="HN9" s="128"/>
      <c r="HO9" s="129"/>
      <c r="HP9" s="131"/>
      <c r="HQ9" s="107">
        <v>38591</v>
      </c>
      <c r="HR9" s="108"/>
      <c r="HS9" s="109"/>
      <c r="HT9" s="110" t="s">
        <v>24</v>
      </c>
      <c r="HU9" s="111"/>
      <c r="HV9" s="111"/>
      <c r="HW9" s="111"/>
      <c r="HX9" s="112"/>
      <c r="HY9" s="113">
        <v>1</v>
      </c>
      <c r="HZ9" s="114"/>
      <c r="IA9" s="115">
        <f>IF(HQ9&gt;0,$D$4,0)</f>
        <v>39.85</v>
      </c>
      <c r="IB9" s="116"/>
      <c r="IC9" s="115">
        <f>IF(HY9="1/3",IA9/3,IF(HY9="2/3",IA9*2/3,IA9*HY9))</f>
        <v>39.85</v>
      </c>
      <c r="ID9" s="117"/>
      <c r="IE9" s="116"/>
      <c r="IF9" s="118" t="s">
        <v>25</v>
      </c>
      <c r="IG9" s="119"/>
      <c r="IH9" s="120"/>
      <c r="II9" s="118"/>
      <c r="IJ9" s="120"/>
      <c r="IK9" s="124">
        <v>68</v>
      </c>
      <c r="IL9" s="125"/>
      <c r="IM9" s="132"/>
      <c r="IN9" s="115">
        <f>+IC9+IK9</f>
        <v>107.85</v>
      </c>
      <c r="IO9" s="117"/>
      <c r="IP9" s="116"/>
      <c r="IQ9" s="128">
        <v>0.33333333333333331</v>
      </c>
      <c r="IR9" s="129"/>
      <c r="IS9" s="130"/>
      <c r="IT9" s="4"/>
      <c r="IU9" s="4"/>
    </row>
    <row r="10" spans="1:255" ht="19.8" customHeight="1" x14ac:dyDescent="0.3">
      <c r="A10" s="107">
        <v>43116</v>
      </c>
      <c r="B10" s="108"/>
      <c r="C10" s="109"/>
      <c r="D10" s="110" t="s">
        <v>43</v>
      </c>
      <c r="E10" s="111"/>
      <c r="F10" s="111"/>
      <c r="G10" s="111"/>
      <c r="H10" s="112"/>
      <c r="I10" s="113" t="s">
        <v>3</v>
      </c>
      <c r="J10" s="114"/>
      <c r="K10" s="115">
        <f>D4</f>
        <v>39.85</v>
      </c>
      <c r="L10" s="116"/>
      <c r="M10" s="115">
        <f>ROUND(IF(I10="1/3",K10/3,IF(I10="2/3",K10*2/3,K10*I10)),2)</f>
        <v>13.28</v>
      </c>
      <c r="N10" s="117"/>
      <c r="O10" s="116"/>
      <c r="P10" s="118" t="s">
        <v>23</v>
      </c>
      <c r="Q10" s="119"/>
      <c r="R10" s="120"/>
      <c r="S10" s="118"/>
      <c r="T10" s="120"/>
      <c r="U10" s="124">
        <v>30</v>
      </c>
      <c r="V10" s="125"/>
      <c r="W10" s="126"/>
      <c r="X10" s="127">
        <f t="shared" si="0"/>
        <v>43.28</v>
      </c>
      <c r="Y10" s="117"/>
      <c r="Z10" s="116"/>
      <c r="AA10" s="128">
        <v>0.54166666666666663</v>
      </c>
      <c r="AB10" s="129"/>
      <c r="AC10" s="130"/>
      <c r="AD10" s="128">
        <v>0.85416666666666663</v>
      </c>
      <c r="AE10" s="129"/>
      <c r="AF10" s="131"/>
      <c r="AG10" s="107" t="s">
        <v>26</v>
      </c>
      <c r="AH10" s="108"/>
      <c r="AI10" s="109"/>
      <c r="AJ10" s="110" t="s">
        <v>27</v>
      </c>
      <c r="AK10" s="111"/>
      <c r="AL10" s="111"/>
      <c r="AM10" s="111"/>
      <c r="AN10" s="112"/>
      <c r="AO10" s="113">
        <v>5</v>
      </c>
      <c r="AP10" s="114"/>
      <c r="AQ10" s="115">
        <f>IF(AG10&gt;0,$D$4,0)</f>
        <v>39.85</v>
      </c>
      <c r="AR10" s="116"/>
      <c r="AS10" s="115">
        <f>IF(AO10="1/3",AQ10/3,IF(AO10="2/3",AQ10*2/3,AQ10*AO10))</f>
        <v>199.25</v>
      </c>
      <c r="AT10" s="117"/>
      <c r="AU10" s="116"/>
      <c r="AV10" s="118"/>
      <c r="AW10" s="119"/>
      <c r="AX10" s="120"/>
      <c r="AY10" s="118"/>
      <c r="AZ10" s="120"/>
      <c r="BA10" s="124"/>
      <c r="BB10" s="125"/>
      <c r="BC10" s="132"/>
      <c r="BD10" s="115">
        <f>+AS10+BA10</f>
        <v>199.25</v>
      </c>
      <c r="BE10" s="117"/>
      <c r="BF10" s="116"/>
      <c r="BG10" s="128"/>
      <c r="BH10" s="129"/>
      <c r="BI10" s="130"/>
      <c r="BJ10" s="128"/>
      <c r="BK10" s="129"/>
      <c r="BL10" s="131"/>
      <c r="BM10" s="107" t="s">
        <v>26</v>
      </c>
      <c r="BN10" s="108"/>
      <c r="BO10" s="109"/>
      <c r="BP10" s="110" t="s">
        <v>27</v>
      </c>
      <c r="BQ10" s="111"/>
      <c r="BR10" s="111"/>
      <c r="BS10" s="111"/>
      <c r="BT10" s="112"/>
      <c r="BU10" s="113">
        <v>5</v>
      </c>
      <c r="BV10" s="114"/>
      <c r="BW10" s="115">
        <f>IF(BM10&gt;0,$D$4,0)</f>
        <v>39.85</v>
      </c>
      <c r="BX10" s="116"/>
      <c r="BY10" s="115">
        <f>IF(BU10="1/3",BW10/3,IF(BU10="2/3",BW10*2/3,BW10*BU10))</f>
        <v>199.25</v>
      </c>
      <c r="BZ10" s="117"/>
      <c r="CA10" s="116"/>
      <c r="CB10" s="118"/>
      <c r="CC10" s="119"/>
      <c r="CD10" s="120"/>
      <c r="CE10" s="118"/>
      <c r="CF10" s="120"/>
      <c r="CG10" s="124"/>
      <c r="CH10" s="125"/>
      <c r="CI10" s="132"/>
      <c r="CJ10" s="115">
        <f>+BY10+CG10</f>
        <v>199.25</v>
      </c>
      <c r="CK10" s="117"/>
      <c r="CL10" s="116"/>
      <c r="CM10" s="128"/>
      <c r="CN10" s="129"/>
      <c r="CO10" s="130"/>
      <c r="CP10" s="128"/>
      <c r="CQ10" s="129"/>
      <c r="CR10" s="131"/>
      <c r="CS10" s="107" t="s">
        <v>26</v>
      </c>
      <c r="CT10" s="108"/>
      <c r="CU10" s="109"/>
      <c r="CV10" s="110" t="s">
        <v>27</v>
      </c>
      <c r="CW10" s="111"/>
      <c r="CX10" s="111"/>
      <c r="CY10" s="111"/>
      <c r="CZ10" s="112"/>
      <c r="DA10" s="113">
        <v>5</v>
      </c>
      <c r="DB10" s="114"/>
      <c r="DC10" s="115">
        <f>IF(CS10&gt;0,$D$4,0)</f>
        <v>39.85</v>
      </c>
      <c r="DD10" s="116"/>
      <c r="DE10" s="115">
        <f>IF(DA10="1/3",DC10/3,IF(DA10="2/3",DC10*2/3,DC10*DA10))</f>
        <v>199.25</v>
      </c>
      <c r="DF10" s="117"/>
      <c r="DG10" s="116"/>
      <c r="DH10" s="118"/>
      <c r="DI10" s="119"/>
      <c r="DJ10" s="120"/>
      <c r="DK10" s="118"/>
      <c r="DL10" s="120"/>
      <c r="DM10" s="124"/>
      <c r="DN10" s="125"/>
      <c r="DO10" s="132"/>
      <c r="DP10" s="115">
        <f>+DE10+DM10</f>
        <v>199.25</v>
      </c>
      <c r="DQ10" s="117"/>
      <c r="DR10" s="116"/>
      <c r="DS10" s="128"/>
      <c r="DT10" s="129"/>
      <c r="DU10" s="130"/>
      <c r="DV10" s="128"/>
      <c r="DW10" s="129"/>
      <c r="DX10" s="131"/>
      <c r="DY10" s="107" t="s">
        <v>26</v>
      </c>
      <c r="DZ10" s="108"/>
      <c r="EA10" s="109"/>
      <c r="EB10" s="110" t="s">
        <v>27</v>
      </c>
      <c r="EC10" s="111"/>
      <c r="ED10" s="111"/>
      <c r="EE10" s="111"/>
      <c r="EF10" s="112"/>
      <c r="EG10" s="113">
        <v>5</v>
      </c>
      <c r="EH10" s="114"/>
      <c r="EI10" s="115">
        <f>IF(DY10&gt;0,$D$4,0)</f>
        <v>39.85</v>
      </c>
      <c r="EJ10" s="116"/>
      <c r="EK10" s="115">
        <f>IF(EG10="1/3",EI10/3,IF(EG10="2/3",EI10*2/3,EI10*EG10))</f>
        <v>199.25</v>
      </c>
      <c r="EL10" s="117"/>
      <c r="EM10" s="116"/>
      <c r="EN10" s="118"/>
      <c r="EO10" s="119"/>
      <c r="EP10" s="120"/>
      <c r="EQ10" s="118"/>
      <c r="ER10" s="120"/>
      <c r="ES10" s="124"/>
      <c r="ET10" s="125"/>
      <c r="EU10" s="132"/>
      <c r="EV10" s="115">
        <f>+EK10+ES10</f>
        <v>199.25</v>
      </c>
      <c r="EW10" s="117"/>
      <c r="EX10" s="116"/>
      <c r="EY10" s="128"/>
      <c r="EZ10" s="129"/>
      <c r="FA10" s="130"/>
      <c r="FB10" s="128"/>
      <c r="FC10" s="129"/>
      <c r="FD10" s="131"/>
      <c r="FE10" s="107" t="s">
        <v>26</v>
      </c>
      <c r="FF10" s="108"/>
      <c r="FG10" s="109"/>
      <c r="FH10" s="110" t="s">
        <v>27</v>
      </c>
      <c r="FI10" s="111"/>
      <c r="FJ10" s="111"/>
      <c r="FK10" s="111"/>
      <c r="FL10" s="112"/>
      <c r="FM10" s="113">
        <v>5</v>
      </c>
      <c r="FN10" s="114"/>
      <c r="FO10" s="115">
        <f>IF(FE10&gt;0,$D$4,0)</f>
        <v>39.85</v>
      </c>
      <c r="FP10" s="116"/>
      <c r="FQ10" s="115">
        <f>IF(FM10="1/3",FO10/3,IF(FM10="2/3",FO10*2/3,FO10*FM10))</f>
        <v>199.25</v>
      </c>
      <c r="FR10" s="117"/>
      <c r="FS10" s="116"/>
      <c r="FT10" s="118"/>
      <c r="FU10" s="119"/>
      <c r="FV10" s="120"/>
      <c r="FW10" s="118"/>
      <c r="FX10" s="120"/>
      <c r="FY10" s="124"/>
      <c r="FZ10" s="125"/>
      <c r="GA10" s="132"/>
      <c r="GB10" s="115">
        <f>+FQ10+FY10</f>
        <v>199.25</v>
      </c>
      <c r="GC10" s="117"/>
      <c r="GD10" s="116"/>
      <c r="GE10" s="128"/>
      <c r="GF10" s="129"/>
      <c r="GG10" s="130"/>
      <c r="GH10" s="128"/>
      <c r="GI10" s="129"/>
      <c r="GJ10" s="131"/>
      <c r="GK10" s="107" t="s">
        <v>26</v>
      </c>
      <c r="GL10" s="108"/>
      <c r="GM10" s="109"/>
      <c r="GN10" s="110" t="s">
        <v>27</v>
      </c>
      <c r="GO10" s="111"/>
      <c r="GP10" s="111"/>
      <c r="GQ10" s="111"/>
      <c r="GR10" s="112"/>
      <c r="GS10" s="113">
        <v>5</v>
      </c>
      <c r="GT10" s="114"/>
      <c r="GU10" s="115">
        <f>IF(GK10&gt;0,$D$4,0)</f>
        <v>39.85</v>
      </c>
      <c r="GV10" s="116"/>
      <c r="GW10" s="115">
        <f>IF(GS10="1/3",GU10/3,IF(GS10="2/3",GU10*2/3,GU10*GS10))</f>
        <v>199.25</v>
      </c>
      <c r="GX10" s="117"/>
      <c r="GY10" s="116"/>
      <c r="GZ10" s="118"/>
      <c r="HA10" s="119"/>
      <c r="HB10" s="120"/>
      <c r="HC10" s="118"/>
      <c r="HD10" s="120"/>
      <c r="HE10" s="124"/>
      <c r="HF10" s="125"/>
      <c r="HG10" s="132"/>
      <c r="HH10" s="115">
        <f>+GW10+HE10</f>
        <v>199.25</v>
      </c>
      <c r="HI10" s="117"/>
      <c r="HJ10" s="116"/>
      <c r="HK10" s="128"/>
      <c r="HL10" s="129"/>
      <c r="HM10" s="130"/>
      <c r="HN10" s="128"/>
      <c r="HO10" s="129"/>
      <c r="HP10" s="131"/>
      <c r="HQ10" s="107" t="s">
        <v>26</v>
      </c>
      <c r="HR10" s="108"/>
      <c r="HS10" s="109"/>
      <c r="HT10" s="110" t="s">
        <v>27</v>
      </c>
      <c r="HU10" s="111"/>
      <c r="HV10" s="111"/>
      <c r="HW10" s="111"/>
      <c r="HX10" s="112"/>
      <c r="HY10" s="113">
        <v>5</v>
      </c>
      <c r="HZ10" s="114"/>
      <c r="IA10" s="115">
        <f>IF(HQ10&gt;0,$D$4,0)</f>
        <v>39.85</v>
      </c>
      <c r="IB10" s="116"/>
      <c r="IC10" s="115">
        <f>IF(HY10="1/3",IA10/3,IF(HY10="2/3",IA10*2/3,IA10*HY10))</f>
        <v>199.25</v>
      </c>
      <c r="ID10" s="117"/>
      <c r="IE10" s="116"/>
      <c r="IF10" s="118"/>
      <c r="IG10" s="119"/>
      <c r="IH10" s="120"/>
      <c r="II10" s="118"/>
      <c r="IJ10" s="120"/>
      <c r="IK10" s="124"/>
      <c r="IL10" s="125"/>
      <c r="IM10" s="132"/>
      <c r="IN10" s="115">
        <f>+IC10+IK10</f>
        <v>199.25</v>
      </c>
      <c r="IO10" s="117"/>
      <c r="IP10" s="116"/>
      <c r="IQ10" s="128"/>
      <c r="IR10" s="129"/>
      <c r="IS10" s="130"/>
    </row>
    <row r="11" spans="1:255" ht="20.100000000000001" customHeight="1" x14ac:dyDescent="0.3">
      <c r="A11" s="107">
        <v>43117</v>
      </c>
      <c r="B11" s="108"/>
      <c r="C11" s="109"/>
      <c r="D11" s="110" t="s">
        <v>43</v>
      </c>
      <c r="E11" s="111"/>
      <c r="F11" s="111"/>
      <c r="G11" s="111"/>
      <c r="H11" s="112"/>
      <c r="I11" s="113" t="s">
        <v>3</v>
      </c>
      <c r="J11" s="114"/>
      <c r="K11" s="115">
        <f>K10</f>
        <v>39.85</v>
      </c>
      <c r="L11" s="116"/>
      <c r="M11" s="115">
        <f>ROUND(IF(I11="1/3",K11/3,IF(I11="2/3",K11*2/3,K11*I11)),2)</f>
        <v>13.28</v>
      </c>
      <c r="N11" s="117"/>
      <c r="O11" s="116"/>
      <c r="P11" s="118" t="s">
        <v>23</v>
      </c>
      <c r="Q11" s="119"/>
      <c r="R11" s="120"/>
      <c r="S11" s="118"/>
      <c r="T11" s="120"/>
      <c r="U11" s="124">
        <v>30</v>
      </c>
      <c r="V11" s="125"/>
      <c r="W11" s="126"/>
      <c r="X11" s="127">
        <f t="shared" si="0"/>
        <v>43.28</v>
      </c>
      <c r="Y11" s="117"/>
      <c r="Z11" s="116"/>
      <c r="AA11" s="128">
        <v>0.54166666666666663</v>
      </c>
      <c r="AB11" s="129"/>
      <c r="AC11" s="130"/>
      <c r="AD11" s="128">
        <v>0.85416666666666663</v>
      </c>
      <c r="AE11" s="129"/>
      <c r="AF11" s="131"/>
      <c r="AG11" s="13"/>
      <c r="AH11" s="14"/>
      <c r="AI11" s="14"/>
      <c r="AJ11" s="14"/>
      <c r="AK11" s="14"/>
      <c r="AL11" s="14"/>
      <c r="AM11" s="14"/>
      <c r="AN11" s="14"/>
      <c r="AO11" s="15"/>
      <c r="AP11" s="15"/>
      <c r="AQ11" s="16"/>
      <c r="AR11" s="16"/>
      <c r="AS11" s="16"/>
      <c r="AT11" s="16"/>
      <c r="AU11" s="16"/>
      <c r="AV11" s="17"/>
      <c r="AW11" s="17"/>
      <c r="AX11" s="17"/>
      <c r="AY11" s="17"/>
      <c r="AZ11" s="17"/>
      <c r="BA11" s="18"/>
      <c r="BB11" s="18"/>
      <c r="BC11" s="18"/>
      <c r="BD11" s="16"/>
      <c r="BE11" s="16"/>
      <c r="BF11" s="16"/>
      <c r="BG11" s="19"/>
      <c r="BH11" s="17"/>
      <c r="BI11" s="17"/>
      <c r="BJ11" s="19"/>
      <c r="BK11" s="17"/>
      <c r="BL11" s="20"/>
      <c r="BM11" s="13"/>
      <c r="BN11" s="14"/>
      <c r="BO11" s="14"/>
      <c r="BP11" s="14"/>
      <c r="BQ11" s="14"/>
      <c r="BR11" s="14"/>
      <c r="BS11" s="14"/>
      <c r="BT11" s="14"/>
      <c r="BU11" s="15"/>
      <c r="BV11" s="15"/>
      <c r="BW11" s="16"/>
      <c r="BX11" s="16"/>
      <c r="BY11" s="16"/>
      <c r="BZ11" s="16"/>
      <c r="CA11" s="16"/>
      <c r="CB11" s="17"/>
      <c r="CC11" s="17"/>
      <c r="CD11" s="17"/>
      <c r="CE11" s="17"/>
      <c r="CF11" s="17"/>
      <c r="CG11" s="18"/>
      <c r="CH11" s="18"/>
      <c r="CI11" s="18"/>
      <c r="CJ11" s="16"/>
      <c r="CK11" s="16"/>
      <c r="CL11" s="16"/>
      <c r="CM11" s="19"/>
      <c r="CN11" s="17"/>
      <c r="CO11" s="17"/>
      <c r="CP11" s="19"/>
      <c r="CQ11" s="17"/>
      <c r="CR11" s="20"/>
      <c r="CS11" s="13"/>
      <c r="CT11" s="14"/>
      <c r="CU11" s="14"/>
      <c r="CV11" s="14"/>
      <c r="CW11" s="14"/>
      <c r="CX11" s="14"/>
      <c r="CY11" s="14"/>
      <c r="CZ11" s="14"/>
      <c r="DA11" s="15"/>
      <c r="DB11" s="15"/>
      <c r="DC11" s="16"/>
      <c r="DD11" s="16"/>
      <c r="DE11" s="16"/>
      <c r="DF11" s="16"/>
      <c r="DG11" s="16"/>
      <c r="DH11" s="17"/>
      <c r="DI11" s="17"/>
      <c r="DJ11" s="17"/>
      <c r="DK11" s="17"/>
      <c r="DL11" s="17"/>
      <c r="DM11" s="18"/>
      <c r="DN11" s="18"/>
      <c r="DO11" s="18"/>
      <c r="DP11" s="16"/>
      <c r="DQ11" s="16"/>
      <c r="DR11" s="16"/>
      <c r="DS11" s="19"/>
      <c r="DT11" s="17"/>
      <c r="DU11" s="17"/>
      <c r="DV11" s="19"/>
      <c r="DW11" s="17"/>
      <c r="DX11" s="20"/>
      <c r="DY11" s="13"/>
      <c r="DZ11" s="14"/>
      <c r="EA11" s="14"/>
      <c r="EB11" s="14"/>
      <c r="EC11" s="14"/>
      <c r="ED11" s="14"/>
      <c r="EE11" s="14"/>
      <c r="EF11" s="14"/>
      <c r="EG11" s="15"/>
      <c r="EH11" s="15"/>
      <c r="EI11" s="16"/>
      <c r="EJ11" s="16"/>
      <c r="EK11" s="16"/>
      <c r="EL11" s="16"/>
      <c r="EM11" s="16"/>
      <c r="EN11" s="17"/>
      <c r="EO11" s="17"/>
      <c r="EP11" s="17"/>
      <c r="EQ11" s="17"/>
      <c r="ER11" s="17"/>
      <c r="ES11" s="18"/>
      <c r="ET11" s="18"/>
      <c r="EU11" s="18"/>
      <c r="EV11" s="16"/>
      <c r="EW11" s="16"/>
      <c r="EX11" s="16"/>
      <c r="EY11" s="19"/>
      <c r="EZ11" s="17"/>
      <c r="FA11" s="17"/>
      <c r="FB11" s="19"/>
      <c r="FC11" s="17"/>
      <c r="FD11" s="20"/>
      <c r="FE11" s="13"/>
      <c r="FF11" s="14"/>
      <c r="FG11" s="14"/>
      <c r="FH11" s="14"/>
      <c r="FI11" s="14"/>
      <c r="FJ11" s="14"/>
      <c r="FK11" s="14"/>
      <c r="FL11" s="14"/>
      <c r="FM11" s="15"/>
      <c r="FN11" s="15"/>
      <c r="FO11" s="16"/>
      <c r="FP11" s="16"/>
      <c r="FQ11" s="16"/>
      <c r="FR11" s="16"/>
      <c r="FS11" s="16"/>
      <c r="FT11" s="17"/>
      <c r="FU11" s="17"/>
      <c r="FV11" s="17"/>
      <c r="FW11" s="17"/>
      <c r="FX11" s="17"/>
      <c r="FY11" s="18"/>
      <c r="FZ11" s="18"/>
      <c r="GA11" s="18"/>
      <c r="GB11" s="16"/>
      <c r="GC11" s="16"/>
      <c r="GD11" s="16"/>
      <c r="GE11" s="19"/>
      <c r="GF11" s="17"/>
      <c r="GG11" s="17"/>
      <c r="GH11" s="19"/>
      <c r="GI11" s="17"/>
      <c r="GJ11" s="20"/>
      <c r="GK11" s="13"/>
      <c r="GL11" s="14"/>
      <c r="GM11" s="14"/>
      <c r="GN11" s="14"/>
      <c r="GO11" s="14"/>
      <c r="GP11" s="14"/>
      <c r="GQ11" s="14"/>
      <c r="GR11" s="14"/>
      <c r="GS11" s="15"/>
      <c r="GT11" s="15"/>
      <c r="GU11" s="16"/>
      <c r="GV11" s="16"/>
      <c r="GW11" s="16"/>
      <c r="GX11" s="16"/>
      <c r="GY11" s="16"/>
      <c r="GZ11" s="17"/>
      <c r="HA11" s="17"/>
      <c r="HB11" s="17"/>
      <c r="HC11" s="17"/>
      <c r="HD11" s="17"/>
      <c r="HE11" s="18"/>
      <c r="HF11" s="18"/>
      <c r="HG11" s="18"/>
      <c r="HH11" s="16"/>
      <c r="HI11" s="16"/>
      <c r="HJ11" s="16"/>
      <c r="HK11" s="19"/>
      <c r="HL11" s="17"/>
      <c r="HM11" s="17"/>
      <c r="HN11" s="19"/>
      <c r="HO11" s="17"/>
      <c r="HP11" s="20"/>
      <c r="HQ11" s="13"/>
      <c r="HR11" s="14"/>
      <c r="HS11" s="14"/>
      <c r="HT11" s="14"/>
      <c r="HU11" s="14"/>
      <c r="HV11" s="14"/>
      <c r="HW11" s="14"/>
      <c r="HX11" s="14"/>
      <c r="HY11" s="15"/>
      <c r="HZ11" s="15"/>
      <c r="IA11" s="16"/>
      <c r="IB11" s="16"/>
      <c r="IC11" s="16"/>
      <c r="ID11" s="16"/>
      <c r="IE11" s="16"/>
      <c r="IF11" s="17"/>
      <c r="IG11" s="17"/>
      <c r="IH11" s="17"/>
      <c r="II11" s="17"/>
      <c r="IJ11" s="17"/>
      <c r="IK11" s="18"/>
      <c r="IL11" s="18"/>
      <c r="IM11" s="18"/>
      <c r="IN11" s="16"/>
      <c r="IO11" s="16"/>
      <c r="IP11" s="16"/>
      <c r="IQ11" s="19"/>
      <c r="IR11" s="17"/>
      <c r="IS11" s="17"/>
    </row>
    <row r="12" spans="1:255" ht="20.100000000000001" customHeight="1" x14ac:dyDescent="0.3">
      <c r="A12" s="107">
        <v>43118</v>
      </c>
      <c r="B12" s="108"/>
      <c r="C12" s="109"/>
      <c r="D12" s="110" t="s">
        <v>43</v>
      </c>
      <c r="E12" s="111"/>
      <c r="F12" s="111"/>
      <c r="G12" s="111"/>
      <c r="H12" s="112"/>
      <c r="I12" s="113" t="s">
        <v>3</v>
      </c>
      <c r="J12" s="114"/>
      <c r="K12" s="115">
        <f t="shared" ref="K12:K13" si="1">K11</f>
        <v>39.85</v>
      </c>
      <c r="L12" s="116"/>
      <c r="M12" s="115">
        <f>ROUND(IF(I12="1/3",K12/3,IF(I12="2/3",K12*2/3,K12*I12)),2)</f>
        <v>13.28</v>
      </c>
      <c r="N12" s="117"/>
      <c r="O12" s="116"/>
      <c r="P12" s="118" t="s">
        <v>23</v>
      </c>
      <c r="Q12" s="119"/>
      <c r="R12" s="120"/>
      <c r="S12" s="118"/>
      <c r="T12" s="120"/>
      <c r="U12" s="124">
        <v>30</v>
      </c>
      <c r="V12" s="125"/>
      <c r="W12" s="126"/>
      <c r="X12" s="127">
        <f t="shared" si="0"/>
        <v>43.28</v>
      </c>
      <c r="Y12" s="117"/>
      <c r="Z12" s="116"/>
      <c r="AA12" s="128">
        <v>0.54166666666666663</v>
      </c>
      <c r="AB12" s="129"/>
      <c r="AC12" s="130"/>
      <c r="AD12" s="128">
        <v>0.85416666666666663</v>
      </c>
      <c r="AE12" s="129"/>
      <c r="AF12" s="131"/>
      <c r="AG12" s="13"/>
      <c r="AH12" s="14"/>
      <c r="AI12" s="14"/>
      <c r="AJ12" s="14"/>
      <c r="AK12" s="14"/>
      <c r="AL12" s="14"/>
      <c r="AM12" s="14"/>
      <c r="AN12" s="14"/>
      <c r="AO12" s="15"/>
      <c r="AP12" s="15"/>
      <c r="AQ12" s="16"/>
      <c r="AR12" s="16"/>
      <c r="AS12" s="16"/>
      <c r="AT12" s="16"/>
      <c r="AU12" s="16"/>
      <c r="AV12" s="17"/>
      <c r="AW12" s="17"/>
      <c r="AX12" s="17"/>
      <c r="AY12" s="17"/>
      <c r="AZ12" s="17"/>
      <c r="BA12" s="18"/>
      <c r="BB12" s="18"/>
      <c r="BC12" s="18"/>
      <c r="BD12" s="16"/>
      <c r="BE12" s="16"/>
      <c r="BF12" s="16"/>
      <c r="BG12" s="19"/>
      <c r="BH12" s="17"/>
      <c r="BI12" s="17"/>
      <c r="BJ12" s="19"/>
      <c r="BK12" s="17"/>
      <c r="BL12" s="20"/>
      <c r="BM12" s="13"/>
      <c r="BN12" s="14"/>
      <c r="BO12" s="14"/>
      <c r="BP12" s="14"/>
      <c r="BQ12" s="14"/>
      <c r="BR12" s="14"/>
      <c r="BS12" s="14"/>
      <c r="BT12" s="14"/>
      <c r="BU12" s="15"/>
      <c r="BV12" s="15"/>
      <c r="BW12" s="16"/>
      <c r="BX12" s="16"/>
      <c r="BY12" s="16"/>
      <c r="BZ12" s="16"/>
      <c r="CA12" s="16"/>
      <c r="CB12" s="17"/>
      <c r="CC12" s="17"/>
      <c r="CD12" s="17"/>
      <c r="CE12" s="17"/>
      <c r="CF12" s="17"/>
      <c r="CG12" s="18"/>
      <c r="CH12" s="18"/>
      <c r="CI12" s="18"/>
      <c r="CJ12" s="16"/>
      <c r="CK12" s="16"/>
      <c r="CL12" s="16"/>
      <c r="CM12" s="19"/>
      <c r="CN12" s="17"/>
      <c r="CO12" s="17"/>
      <c r="CP12" s="19"/>
      <c r="CQ12" s="17"/>
      <c r="CR12" s="20"/>
      <c r="CS12" s="13"/>
      <c r="CT12" s="14"/>
      <c r="CU12" s="14"/>
      <c r="CV12" s="14"/>
      <c r="CW12" s="14"/>
      <c r="CX12" s="14"/>
      <c r="CY12" s="14"/>
      <c r="CZ12" s="14"/>
      <c r="DA12" s="15"/>
      <c r="DB12" s="15"/>
      <c r="DC12" s="16"/>
      <c r="DD12" s="16"/>
      <c r="DE12" s="16"/>
      <c r="DF12" s="16"/>
      <c r="DG12" s="16"/>
      <c r="DH12" s="17"/>
      <c r="DI12" s="17"/>
      <c r="DJ12" s="17"/>
      <c r="DK12" s="17"/>
      <c r="DL12" s="17"/>
      <c r="DM12" s="18"/>
      <c r="DN12" s="18"/>
      <c r="DO12" s="18"/>
      <c r="DP12" s="16"/>
      <c r="DQ12" s="16"/>
      <c r="DR12" s="16"/>
      <c r="DS12" s="19"/>
      <c r="DT12" s="17"/>
      <c r="DU12" s="17"/>
      <c r="DV12" s="19"/>
      <c r="DW12" s="17"/>
      <c r="DX12" s="20"/>
      <c r="DY12" s="13"/>
      <c r="DZ12" s="14"/>
      <c r="EA12" s="14"/>
      <c r="EB12" s="14"/>
      <c r="EC12" s="14"/>
      <c r="ED12" s="14"/>
      <c r="EE12" s="14"/>
      <c r="EF12" s="14"/>
      <c r="EG12" s="15"/>
      <c r="EH12" s="15"/>
      <c r="EI12" s="16"/>
      <c r="EJ12" s="16"/>
      <c r="EK12" s="16"/>
      <c r="EL12" s="16"/>
      <c r="EM12" s="16"/>
      <c r="EN12" s="17"/>
      <c r="EO12" s="17"/>
      <c r="EP12" s="17"/>
      <c r="EQ12" s="17"/>
      <c r="ER12" s="17"/>
      <c r="ES12" s="18"/>
      <c r="ET12" s="18"/>
      <c r="EU12" s="18"/>
      <c r="EV12" s="16"/>
      <c r="EW12" s="16"/>
      <c r="EX12" s="16"/>
      <c r="EY12" s="19"/>
      <c r="EZ12" s="17"/>
      <c r="FA12" s="17"/>
      <c r="FB12" s="19"/>
      <c r="FC12" s="17"/>
      <c r="FD12" s="20"/>
      <c r="FE12" s="13"/>
      <c r="FF12" s="14"/>
      <c r="FG12" s="14"/>
      <c r="FH12" s="14"/>
      <c r="FI12" s="14"/>
      <c r="FJ12" s="14"/>
      <c r="FK12" s="14"/>
      <c r="FL12" s="14"/>
      <c r="FM12" s="15"/>
      <c r="FN12" s="15"/>
      <c r="FO12" s="16"/>
      <c r="FP12" s="16"/>
      <c r="FQ12" s="16"/>
      <c r="FR12" s="16"/>
      <c r="FS12" s="16"/>
      <c r="FT12" s="17"/>
      <c r="FU12" s="17"/>
      <c r="FV12" s="17"/>
      <c r="FW12" s="17"/>
      <c r="FX12" s="17"/>
      <c r="FY12" s="18"/>
      <c r="FZ12" s="18"/>
      <c r="GA12" s="18"/>
      <c r="GB12" s="16"/>
      <c r="GC12" s="16"/>
      <c r="GD12" s="16"/>
      <c r="GE12" s="19"/>
      <c r="GF12" s="17"/>
      <c r="GG12" s="17"/>
      <c r="GH12" s="19"/>
      <c r="GI12" s="17"/>
      <c r="GJ12" s="20"/>
      <c r="GK12" s="13"/>
      <c r="GL12" s="14"/>
      <c r="GM12" s="14"/>
      <c r="GN12" s="14"/>
      <c r="GO12" s="14"/>
      <c r="GP12" s="14"/>
      <c r="GQ12" s="14"/>
      <c r="GR12" s="14"/>
      <c r="GS12" s="15"/>
      <c r="GT12" s="15"/>
      <c r="GU12" s="16"/>
      <c r="GV12" s="16"/>
      <c r="GW12" s="16"/>
      <c r="GX12" s="16"/>
      <c r="GY12" s="16"/>
      <c r="GZ12" s="17"/>
      <c r="HA12" s="17"/>
      <c r="HB12" s="17"/>
      <c r="HC12" s="17"/>
      <c r="HD12" s="17"/>
      <c r="HE12" s="18"/>
      <c r="HF12" s="18"/>
      <c r="HG12" s="18"/>
      <c r="HH12" s="16"/>
      <c r="HI12" s="16"/>
      <c r="HJ12" s="16"/>
      <c r="HK12" s="19"/>
      <c r="HL12" s="17"/>
      <c r="HM12" s="17"/>
      <c r="HN12" s="19"/>
      <c r="HO12" s="17"/>
      <c r="HP12" s="20"/>
      <c r="HQ12" s="13"/>
      <c r="HR12" s="14"/>
      <c r="HS12" s="14"/>
      <c r="HT12" s="14"/>
      <c r="HU12" s="14"/>
      <c r="HV12" s="14"/>
      <c r="HW12" s="14"/>
      <c r="HX12" s="14"/>
      <c r="HY12" s="15"/>
      <c r="HZ12" s="15"/>
      <c r="IA12" s="16"/>
      <c r="IB12" s="16"/>
      <c r="IC12" s="16"/>
      <c r="ID12" s="16"/>
      <c r="IE12" s="16"/>
      <c r="IF12" s="17"/>
      <c r="IG12" s="17"/>
      <c r="IH12" s="17"/>
      <c r="II12" s="17"/>
      <c r="IJ12" s="17"/>
      <c r="IK12" s="18"/>
      <c r="IL12" s="18"/>
      <c r="IM12" s="18"/>
      <c r="IN12" s="16"/>
      <c r="IO12" s="16"/>
      <c r="IP12" s="16"/>
      <c r="IQ12" s="19"/>
      <c r="IR12" s="17"/>
      <c r="IS12" s="17"/>
    </row>
    <row r="13" spans="1:255" ht="20.100000000000001" customHeight="1" x14ac:dyDescent="0.3">
      <c r="A13" s="107">
        <v>43119</v>
      </c>
      <c r="B13" s="108"/>
      <c r="C13" s="109"/>
      <c r="D13" s="110" t="s">
        <v>43</v>
      </c>
      <c r="E13" s="111"/>
      <c r="F13" s="111"/>
      <c r="G13" s="111"/>
      <c r="H13" s="112"/>
      <c r="I13" s="113" t="s">
        <v>3</v>
      </c>
      <c r="J13" s="114"/>
      <c r="K13" s="115">
        <f t="shared" si="1"/>
        <v>39.85</v>
      </c>
      <c r="L13" s="116"/>
      <c r="M13" s="115">
        <f>ROUND(IF(I13="1/3",K13/3,IF(I13="2/3",K13*2/3,K13*I13)),2)</f>
        <v>13.28</v>
      </c>
      <c r="N13" s="117"/>
      <c r="O13" s="116"/>
      <c r="P13" s="118" t="s">
        <v>23</v>
      </c>
      <c r="Q13" s="119"/>
      <c r="R13" s="120"/>
      <c r="S13" s="118"/>
      <c r="T13" s="120"/>
      <c r="U13" s="124">
        <v>30</v>
      </c>
      <c r="V13" s="125"/>
      <c r="W13" s="126"/>
      <c r="X13" s="127">
        <f t="shared" si="0"/>
        <v>43.28</v>
      </c>
      <c r="Y13" s="117"/>
      <c r="Z13" s="116"/>
      <c r="AA13" s="128">
        <v>0.54166666666666663</v>
      </c>
      <c r="AB13" s="129"/>
      <c r="AC13" s="130"/>
      <c r="AD13" s="128">
        <v>0.85416666666666663</v>
      </c>
      <c r="AE13" s="129"/>
      <c r="AF13" s="131"/>
      <c r="AG13" s="13"/>
      <c r="AH13" s="14"/>
      <c r="AI13" s="14"/>
      <c r="AJ13" s="14"/>
      <c r="AK13" s="14"/>
      <c r="AL13" s="14"/>
      <c r="AM13" s="14"/>
      <c r="AN13" s="14"/>
      <c r="AO13" s="15"/>
      <c r="AP13" s="15"/>
      <c r="AQ13" s="16"/>
      <c r="AR13" s="16"/>
      <c r="AS13" s="16"/>
      <c r="AT13" s="16"/>
      <c r="AU13" s="16"/>
      <c r="AV13" s="17"/>
      <c r="AW13" s="17"/>
      <c r="AX13" s="17"/>
      <c r="AY13" s="17"/>
      <c r="AZ13" s="17"/>
      <c r="BA13" s="18"/>
      <c r="BB13" s="18"/>
      <c r="BC13" s="18"/>
      <c r="BD13" s="16"/>
      <c r="BE13" s="16"/>
      <c r="BF13" s="16"/>
      <c r="BG13" s="19"/>
      <c r="BH13" s="17"/>
      <c r="BI13" s="17"/>
      <c r="BJ13" s="19"/>
      <c r="BK13" s="17"/>
      <c r="BL13" s="20"/>
      <c r="BM13" s="13"/>
      <c r="BN13" s="14"/>
      <c r="BO13" s="14"/>
      <c r="BP13" s="14"/>
      <c r="BQ13" s="14"/>
      <c r="BR13" s="14"/>
      <c r="BS13" s="14"/>
      <c r="BT13" s="14"/>
      <c r="BU13" s="15"/>
      <c r="BV13" s="15"/>
      <c r="BW13" s="16"/>
      <c r="BX13" s="16"/>
      <c r="BY13" s="16"/>
      <c r="BZ13" s="16"/>
      <c r="CA13" s="16"/>
      <c r="CB13" s="17"/>
      <c r="CC13" s="17"/>
      <c r="CD13" s="17"/>
      <c r="CE13" s="17"/>
      <c r="CF13" s="17"/>
      <c r="CG13" s="18"/>
      <c r="CH13" s="18"/>
      <c r="CI13" s="18"/>
      <c r="CJ13" s="16"/>
      <c r="CK13" s="16"/>
      <c r="CL13" s="16"/>
      <c r="CM13" s="19"/>
      <c r="CN13" s="17"/>
      <c r="CO13" s="17"/>
      <c r="CP13" s="19"/>
      <c r="CQ13" s="17"/>
      <c r="CR13" s="20"/>
      <c r="CS13" s="13"/>
      <c r="CT13" s="14"/>
      <c r="CU13" s="14"/>
      <c r="CV13" s="14"/>
      <c r="CW13" s="14"/>
      <c r="CX13" s="14"/>
      <c r="CY13" s="14"/>
      <c r="CZ13" s="14"/>
      <c r="DA13" s="15"/>
      <c r="DB13" s="15"/>
      <c r="DC13" s="16"/>
      <c r="DD13" s="16"/>
      <c r="DE13" s="16"/>
      <c r="DF13" s="16"/>
      <c r="DG13" s="16"/>
      <c r="DH13" s="17"/>
      <c r="DI13" s="17"/>
      <c r="DJ13" s="17"/>
      <c r="DK13" s="17"/>
      <c r="DL13" s="17"/>
      <c r="DM13" s="18"/>
      <c r="DN13" s="18"/>
      <c r="DO13" s="18"/>
      <c r="DP13" s="16"/>
      <c r="DQ13" s="16"/>
      <c r="DR13" s="16"/>
      <c r="DS13" s="19"/>
      <c r="DT13" s="17"/>
      <c r="DU13" s="17"/>
      <c r="DV13" s="19"/>
      <c r="DW13" s="17"/>
      <c r="DX13" s="20"/>
      <c r="DY13" s="13"/>
      <c r="DZ13" s="14"/>
      <c r="EA13" s="14"/>
      <c r="EB13" s="14"/>
      <c r="EC13" s="14"/>
      <c r="ED13" s="14"/>
      <c r="EE13" s="14"/>
      <c r="EF13" s="14"/>
      <c r="EG13" s="15"/>
      <c r="EH13" s="15"/>
      <c r="EI13" s="16"/>
      <c r="EJ13" s="16"/>
      <c r="EK13" s="16"/>
      <c r="EL13" s="16"/>
      <c r="EM13" s="16"/>
      <c r="EN13" s="17"/>
      <c r="EO13" s="17"/>
      <c r="EP13" s="17"/>
      <c r="EQ13" s="17"/>
      <c r="ER13" s="17"/>
      <c r="ES13" s="18"/>
      <c r="ET13" s="18"/>
      <c r="EU13" s="18"/>
      <c r="EV13" s="16"/>
      <c r="EW13" s="16"/>
      <c r="EX13" s="16"/>
      <c r="EY13" s="19"/>
      <c r="EZ13" s="17"/>
      <c r="FA13" s="17"/>
      <c r="FB13" s="19"/>
      <c r="FC13" s="17"/>
      <c r="FD13" s="20"/>
      <c r="FE13" s="13"/>
      <c r="FF13" s="14"/>
      <c r="FG13" s="14"/>
      <c r="FH13" s="14"/>
      <c r="FI13" s="14"/>
      <c r="FJ13" s="14"/>
      <c r="FK13" s="14"/>
      <c r="FL13" s="14"/>
      <c r="FM13" s="15"/>
      <c r="FN13" s="15"/>
      <c r="FO13" s="16"/>
      <c r="FP13" s="16"/>
      <c r="FQ13" s="16"/>
      <c r="FR13" s="16"/>
      <c r="FS13" s="16"/>
      <c r="FT13" s="17"/>
      <c r="FU13" s="17"/>
      <c r="FV13" s="17"/>
      <c r="FW13" s="17"/>
      <c r="FX13" s="17"/>
      <c r="FY13" s="18"/>
      <c r="FZ13" s="18"/>
      <c r="GA13" s="18"/>
      <c r="GB13" s="16"/>
      <c r="GC13" s="16"/>
      <c r="GD13" s="16"/>
      <c r="GE13" s="19"/>
      <c r="GF13" s="17"/>
      <c r="GG13" s="17"/>
      <c r="GH13" s="19"/>
      <c r="GI13" s="17"/>
      <c r="GJ13" s="20"/>
      <c r="GK13" s="13"/>
      <c r="GL13" s="14"/>
      <c r="GM13" s="14"/>
      <c r="GN13" s="14"/>
      <c r="GO13" s="14"/>
      <c r="GP13" s="14"/>
      <c r="GQ13" s="14"/>
      <c r="GR13" s="14"/>
      <c r="GS13" s="15"/>
      <c r="GT13" s="15"/>
      <c r="GU13" s="16"/>
      <c r="GV13" s="16"/>
      <c r="GW13" s="16"/>
      <c r="GX13" s="16"/>
      <c r="GY13" s="16"/>
      <c r="GZ13" s="17"/>
      <c r="HA13" s="17"/>
      <c r="HB13" s="17"/>
      <c r="HC13" s="17"/>
      <c r="HD13" s="17"/>
      <c r="HE13" s="18"/>
      <c r="HF13" s="18"/>
      <c r="HG13" s="18"/>
      <c r="HH13" s="16"/>
      <c r="HI13" s="16"/>
      <c r="HJ13" s="16"/>
      <c r="HK13" s="19"/>
      <c r="HL13" s="17"/>
      <c r="HM13" s="17"/>
      <c r="HN13" s="19"/>
      <c r="HO13" s="17"/>
      <c r="HP13" s="20"/>
      <c r="HQ13" s="13"/>
      <c r="HR13" s="14"/>
      <c r="HS13" s="14"/>
      <c r="HT13" s="14"/>
      <c r="HU13" s="14"/>
      <c r="HV13" s="14"/>
      <c r="HW13" s="14"/>
      <c r="HX13" s="14"/>
      <c r="HY13" s="15"/>
      <c r="HZ13" s="15"/>
      <c r="IA13" s="16"/>
      <c r="IB13" s="16"/>
      <c r="IC13" s="16"/>
      <c r="ID13" s="16"/>
      <c r="IE13" s="16"/>
      <c r="IF13" s="17"/>
      <c r="IG13" s="17"/>
      <c r="IH13" s="17"/>
      <c r="II13" s="17"/>
      <c r="IJ13" s="17"/>
      <c r="IK13" s="18"/>
      <c r="IL13" s="18"/>
      <c r="IM13" s="18"/>
      <c r="IN13" s="16"/>
      <c r="IO13" s="16"/>
      <c r="IP13" s="16"/>
      <c r="IQ13" s="19"/>
      <c r="IR13" s="17"/>
      <c r="IS13" s="17"/>
    </row>
    <row r="14" spans="1:255" ht="20.100000000000001" customHeight="1" x14ac:dyDescent="0.3">
      <c r="A14" s="107"/>
      <c r="B14" s="108"/>
      <c r="C14" s="109"/>
      <c r="D14" s="146"/>
      <c r="E14" s="147"/>
      <c r="F14" s="147"/>
      <c r="G14" s="147"/>
      <c r="H14" s="148"/>
      <c r="I14" s="113"/>
      <c r="J14" s="114"/>
      <c r="K14" s="115"/>
      <c r="L14" s="116"/>
      <c r="M14" s="115"/>
      <c r="N14" s="117"/>
      <c r="O14" s="116"/>
      <c r="P14" s="118"/>
      <c r="Q14" s="119"/>
      <c r="R14" s="120"/>
      <c r="S14" s="118"/>
      <c r="T14" s="120"/>
      <c r="U14" s="124"/>
      <c r="V14" s="125"/>
      <c r="W14" s="126"/>
      <c r="X14" s="127"/>
      <c r="Y14" s="117"/>
      <c r="Z14" s="116"/>
      <c r="AA14" s="128"/>
      <c r="AB14" s="129"/>
      <c r="AC14" s="130"/>
      <c r="AD14" s="128"/>
      <c r="AE14" s="129"/>
      <c r="AF14" s="131"/>
      <c r="AH14" s="4"/>
      <c r="AI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</row>
    <row r="15" spans="1:255" s="21" customFormat="1" ht="20.100000000000001" customHeight="1" thickBot="1" x14ac:dyDescent="0.3">
      <c r="A15" s="143" t="s">
        <v>28</v>
      </c>
      <c r="B15" s="144"/>
      <c r="C15" s="144"/>
      <c r="D15" s="144"/>
      <c r="E15" s="144"/>
      <c r="F15" s="144"/>
      <c r="G15" s="144"/>
      <c r="H15" s="144"/>
      <c r="I15" s="144"/>
      <c r="J15" s="145"/>
      <c r="K15" s="133"/>
      <c r="L15" s="135"/>
      <c r="M15" s="133">
        <f>SUM(M9:O14)</f>
        <v>66.399999999999991</v>
      </c>
      <c r="N15" s="134"/>
      <c r="O15" s="135"/>
      <c r="P15" s="136"/>
      <c r="Q15" s="137"/>
      <c r="R15" s="138"/>
      <c r="S15" s="136"/>
      <c r="T15" s="138"/>
      <c r="U15" s="133">
        <f>SUM(U9:W14)</f>
        <v>150</v>
      </c>
      <c r="V15" s="134"/>
      <c r="W15" s="135"/>
      <c r="X15" s="133">
        <f>SUM(X9:X13)</f>
        <v>216.4</v>
      </c>
      <c r="Y15" s="134"/>
      <c r="Z15" s="135"/>
      <c r="AA15" s="136"/>
      <c r="AB15" s="137"/>
      <c r="AC15" s="137"/>
      <c r="AD15" s="137"/>
      <c r="AE15" s="137"/>
      <c r="AF15" s="138"/>
      <c r="AJ15" s="22">
        <v>22</v>
      </c>
    </row>
    <row r="16" spans="1:255" ht="9" customHeight="1" x14ac:dyDescent="0.3">
      <c r="A16" s="23"/>
      <c r="B16" s="24"/>
      <c r="C16" s="25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6"/>
      <c r="T16" s="26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7"/>
      <c r="AJ16" s="3">
        <v>23</v>
      </c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</row>
    <row r="17" spans="1:255" x14ac:dyDescent="0.3">
      <c r="A17" s="11"/>
      <c r="B17" s="4"/>
      <c r="C17" s="139" t="s">
        <v>29</v>
      </c>
      <c r="D17" s="139"/>
      <c r="E17" s="28" t="s">
        <v>30</v>
      </c>
      <c r="F17" s="140">
        <v>43115</v>
      </c>
      <c r="G17" s="140"/>
      <c r="H17" s="140"/>
      <c r="I17" s="141" t="s">
        <v>31</v>
      </c>
      <c r="J17" s="141"/>
      <c r="K17" s="140">
        <v>43119</v>
      </c>
      <c r="L17" s="140"/>
      <c r="M17" s="141" t="s">
        <v>32</v>
      </c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141"/>
      <c r="AE17" s="141"/>
      <c r="AF17" s="142"/>
      <c r="AJ17" s="3">
        <v>24</v>
      </c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</row>
    <row r="18" spans="1:255" ht="24.9" customHeight="1" x14ac:dyDescent="0.3">
      <c r="A18" s="11"/>
      <c r="B18" s="154" t="str">
        <f>"olarak tahakkuk eden"&amp;C54&amp;" gösterir bildirimidir."</f>
        <v>olarak tahakkuk eden//ikiyüzonaltı TL kırk Kuruş// gösterir bildirimidir.</v>
      </c>
      <c r="C18" s="154"/>
      <c r="D18" s="154"/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29"/>
      <c r="AJ18" s="3">
        <v>25</v>
      </c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</row>
    <row r="19" spans="1:255" s="32" customFormat="1" ht="13.5" customHeight="1" x14ac:dyDescent="0.3">
      <c r="A19" s="30"/>
      <c r="B19" s="31"/>
      <c r="C19" s="31"/>
      <c r="D19" s="31"/>
      <c r="E19" s="31"/>
      <c r="F19" s="31"/>
      <c r="G19" s="31"/>
      <c r="H19" s="31"/>
      <c r="I19" s="31"/>
      <c r="J19" s="31"/>
      <c r="L19" s="89"/>
      <c r="M19" s="89"/>
      <c r="N19" s="89"/>
      <c r="O19" s="89"/>
      <c r="P19" s="89"/>
      <c r="Q19" s="31"/>
      <c r="V19" s="155">
        <f ca="1">TODAY()</f>
        <v>43151</v>
      </c>
      <c r="W19" s="155"/>
      <c r="X19" s="155"/>
      <c r="Y19" s="155"/>
      <c r="Z19" s="155"/>
      <c r="AF19" s="33"/>
      <c r="AG19" s="31"/>
      <c r="AJ19" s="3">
        <v>27</v>
      </c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T19" s="31"/>
      <c r="IU19" s="31"/>
    </row>
    <row r="20" spans="1:255" ht="12.9" customHeight="1" x14ac:dyDescent="0.3">
      <c r="A20" s="11"/>
      <c r="B20" s="4"/>
      <c r="C20" s="4"/>
      <c r="D20" s="4"/>
      <c r="E20" s="4"/>
      <c r="F20" s="4"/>
      <c r="G20" s="4"/>
      <c r="H20" s="4"/>
      <c r="I20" s="4"/>
      <c r="J20" s="4"/>
      <c r="L20" s="156">
        <v>43122</v>
      </c>
      <c r="M20" s="156"/>
      <c r="N20" s="156"/>
      <c r="O20" s="156"/>
      <c r="P20" s="156"/>
      <c r="Q20" s="156"/>
      <c r="R20" s="156"/>
      <c r="V20" s="84" t="s">
        <v>33</v>
      </c>
      <c r="W20" s="84"/>
      <c r="X20" s="84"/>
      <c r="Y20" s="84"/>
      <c r="Z20" s="84"/>
      <c r="AA20" s="4"/>
      <c r="AB20" s="4"/>
      <c r="AC20" s="4"/>
      <c r="AD20" s="4"/>
      <c r="AE20" s="4"/>
      <c r="AF20" s="29"/>
      <c r="AJ20" s="3">
        <v>28</v>
      </c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</row>
    <row r="21" spans="1:255" ht="12.9" customHeight="1" x14ac:dyDescent="0.3">
      <c r="A21" s="11"/>
      <c r="B21" s="4"/>
      <c r="C21" s="4"/>
      <c r="D21" s="4"/>
      <c r="E21" s="4"/>
      <c r="F21" s="4"/>
      <c r="G21" s="4"/>
      <c r="H21" s="4"/>
      <c r="I21" s="4"/>
      <c r="J21" s="4"/>
      <c r="K21" s="34"/>
      <c r="L21" s="89" t="s">
        <v>34</v>
      </c>
      <c r="M21" s="89"/>
      <c r="N21" s="89"/>
      <c r="O21" s="89"/>
      <c r="P21" s="89"/>
      <c r="Q21" s="89"/>
      <c r="R21" s="89"/>
      <c r="V21" s="84"/>
      <c r="W21" s="84"/>
      <c r="X21" s="84"/>
      <c r="Y21" s="84"/>
      <c r="Z21" s="84"/>
      <c r="AA21" s="4"/>
      <c r="AB21" s="4"/>
      <c r="AC21" s="4"/>
      <c r="AD21" s="4"/>
      <c r="AE21" s="4"/>
      <c r="AF21" s="29"/>
      <c r="AJ21" s="3">
        <v>29</v>
      </c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</row>
    <row r="22" spans="1:255" ht="18" customHeight="1" x14ac:dyDescent="0.3">
      <c r="A22" s="11"/>
      <c r="B22" s="4"/>
      <c r="C22" s="4"/>
      <c r="D22" s="4"/>
      <c r="E22" s="4"/>
      <c r="F22" s="4"/>
      <c r="G22" s="4"/>
      <c r="H22" s="4"/>
      <c r="I22" s="4"/>
      <c r="J22" s="4"/>
      <c r="K22" s="35" t="s">
        <v>0</v>
      </c>
      <c r="L22" s="152" t="s">
        <v>46</v>
      </c>
      <c r="M22" s="152"/>
      <c r="N22" s="152"/>
      <c r="O22" s="152"/>
      <c r="P22" s="152"/>
      <c r="Q22" s="152"/>
      <c r="R22" s="152"/>
      <c r="S22" s="4"/>
      <c r="T22" s="4"/>
      <c r="U22" s="153" t="str">
        <f>D1</f>
        <v>XXXXXXX    XXXXX( 111111111)</v>
      </c>
      <c r="V22" s="153"/>
      <c r="W22" s="153"/>
      <c r="X22" s="153"/>
      <c r="Y22" s="153"/>
      <c r="Z22" s="153"/>
      <c r="AA22" s="153"/>
      <c r="AB22" s="153"/>
      <c r="AC22" s="153"/>
      <c r="AD22" s="4"/>
      <c r="AE22" s="4"/>
      <c r="AF22" s="29"/>
      <c r="AJ22" s="3">
        <v>30</v>
      </c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</row>
    <row r="23" spans="1:255" ht="18" customHeight="1" x14ac:dyDescent="0.3">
      <c r="A23" s="11"/>
      <c r="D23" s="4"/>
      <c r="E23" s="4"/>
      <c r="F23" s="4"/>
      <c r="G23" s="4"/>
      <c r="H23" s="4"/>
      <c r="I23" s="4"/>
      <c r="J23" s="4"/>
      <c r="K23" s="35" t="s">
        <v>2</v>
      </c>
      <c r="L23" s="152" t="s">
        <v>42</v>
      </c>
      <c r="M23" s="152"/>
      <c r="N23" s="152"/>
      <c r="O23" s="152"/>
      <c r="P23" s="152"/>
      <c r="Q23" s="152"/>
      <c r="R23" s="152"/>
      <c r="S23" s="4"/>
      <c r="T23" s="4"/>
      <c r="U23" s="153" t="str">
        <f>D2</f>
        <v>Müdür Yardımcısı</v>
      </c>
      <c r="V23" s="153"/>
      <c r="W23" s="153"/>
      <c r="X23" s="153"/>
      <c r="Y23" s="153"/>
      <c r="Z23" s="153"/>
      <c r="AA23" s="153"/>
      <c r="AB23" s="153"/>
      <c r="AC23" s="153"/>
      <c r="AD23" s="4"/>
      <c r="AE23" s="4"/>
      <c r="AF23" s="29"/>
      <c r="AJ23" s="3">
        <v>31</v>
      </c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</row>
    <row r="24" spans="1:255" ht="18" customHeight="1" x14ac:dyDescent="0.3">
      <c r="A24" s="11"/>
      <c r="B24" s="36"/>
      <c r="D24" s="37"/>
      <c r="E24" s="37"/>
      <c r="F24" s="37"/>
      <c r="G24" s="37"/>
      <c r="H24" s="37"/>
      <c r="I24" s="37"/>
      <c r="J24" s="37"/>
      <c r="K24" s="35" t="s">
        <v>35</v>
      </c>
      <c r="L24" s="152"/>
      <c r="M24" s="152"/>
      <c r="N24" s="152"/>
      <c r="O24" s="152"/>
      <c r="P24" s="152"/>
      <c r="Q24" s="152"/>
      <c r="R24" s="152"/>
      <c r="S24" s="4"/>
      <c r="T24" s="4"/>
      <c r="U24" s="153"/>
      <c r="V24" s="153"/>
      <c r="W24" s="153"/>
      <c r="X24" s="153"/>
      <c r="Y24" s="153"/>
      <c r="Z24" s="153"/>
      <c r="AA24" s="153"/>
      <c r="AB24" s="153"/>
      <c r="AC24" s="153"/>
      <c r="AD24" s="4"/>
      <c r="AE24" s="4"/>
      <c r="AF24" s="29"/>
      <c r="AJ24" s="3">
        <v>32</v>
      </c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</row>
    <row r="25" spans="1:255" ht="9.9" customHeight="1" thickBot="1" x14ac:dyDescent="0.35">
      <c r="A25" s="38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40"/>
      <c r="AJ25" s="3">
        <v>33</v>
      </c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</row>
    <row r="26" spans="1:255" s="41" customFormat="1" ht="10.199999999999999" x14ac:dyDescent="0.2">
      <c r="B26" s="41" t="s">
        <v>36</v>
      </c>
      <c r="K26" s="42"/>
      <c r="L26" s="43" t="s">
        <v>37</v>
      </c>
      <c r="U26" s="44"/>
      <c r="AG26" s="43"/>
      <c r="AJ26" s="41">
        <v>34</v>
      </c>
      <c r="HE26" s="43"/>
      <c r="HF26" s="43"/>
      <c r="HG26" s="43"/>
      <c r="HH26" s="43"/>
      <c r="HI26" s="43"/>
      <c r="HJ26" s="43"/>
      <c r="HK26" s="43"/>
      <c r="HL26" s="43"/>
      <c r="HM26" s="43"/>
      <c r="HN26" s="43"/>
      <c r="HO26" s="43"/>
      <c r="HP26" s="43"/>
      <c r="HQ26" s="43"/>
      <c r="HR26" s="43"/>
      <c r="HS26" s="43"/>
      <c r="HT26" s="43"/>
      <c r="HU26" s="43"/>
      <c r="HV26" s="43"/>
      <c r="HW26" s="43"/>
      <c r="HX26" s="43"/>
      <c r="HY26" s="43"/>
      <c r="HZ26" s="43"/>
      <c r="IA26" s="43"/>
      <c r="IB26" s="43"/>
      <c r="IC26" s="43"/>
      <c r="ID26" s="43"/>
      <c r="IE26" s="43"/>
      <c r="IF26" s="43"/>
      <c r="IG26" s="43"/>
      <c r="IH26" s="43"/>
      <c r="II26" s="43"/>
      <c r="IJ26" s="43"/>
      <c r="IK26" s="43"/>
      <c r="IL26" s="43"/>
      <c r="IM26" s="43"/>
      <c r="IN26" s="43"/>
      <c r="IT26" s="43"/>
      <c r="IU26" s="43"/>
    </row>
    <row r="27" spans="1:255" x14ac:dyDescent="0.3">
      <c r="AJ27" s="3">
        <v>35</v>
      </c>
    </row>
    <row r="28" spans="1:255" x14ac:dyDescent="0.3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AJ28" s="3">
        <v>36</v>
      </c>
    </row>
    <row r="29" spans="1:255" ht="12.75" hidden="1" customHeight="1" x14ac:dyDescent="0.3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AJ29" s="3">
        <v>37</v>
      </c>
    </row>
    <row r="30" spans="1:255" ht="12.75" hidden="1" customHeight="1" x14ac:dyDescent="0.3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AJ30" s="3">
        <v>38</v>
      </c>
    </row>
    <row r="31" spans="1:255" ht="12.75" hidden="1" customHeight="1" x14ac:dyDescent="0.3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AJ31" s="3">
        <v>39</v>
      </c>
    </row>
    <row r="32" spans="1:255" ht="12.75" hidden="1" customHeight="1" x14ac:dyDescent="0.3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AJ32" s="3">
        <v>40</v>
      </c>
    </row>
    <row r="33" spans="1:36" ht="12.75" hidden="1" customHeight="1" x14ac:dyDescent="0.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AJ33" s="3">
        <v>41</v>
      </c>
    </row>
    <row r="34" spans="1:36" ht="12.75" hidden="1" customHeight="1" x14ac:dyDescent="0.3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AJ34" s="3">
        <v>42</v>
      </c>
    </row>
    <row r="35" spans="1:36" ht="12.75" hidden="1" customHeight="1" x14ac:dyDescent="0.3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AJ35" s="3">
        <v>43</v>
      </c>
    </row>
    <row r="36" spans="1:36" ht="12.75" hidden="1" customHeight="1" x14ac:dyDescent="0.3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AJ36" s="3">
        <v>44</v>
      </c>
    </row>
    <row r="37" spans="1:36" ht="12.75" hidden="1" customHeight="1" x14ac:dyDescent="0.3">
      <c r="A37" s="4"/>
      <c r="B37" s="4"/>
      <c r="C37" s="45">
        <f>+X15</f>
        <v>216.4</v>
      </c>
      <c r="D37" s="46"/>
      <c r="E37" s="47"/>
      <c r="F37" s="47"/>
      <c r="G37" s="47"/>
      <c r="H37" s="48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AJ37" s="3">
        <v>45</v>
      </c>
    </row>
    <row r="38" spans="1:36" ht="12.75" hidden="1" customHeight="1" x14ac:dyDescent="0.3">
      <c r="A38" s="4"/>
      <c r="B38" s="4"/>
      <c r="C38" s="45">
        <f>MOD(C37,100000000)</f>
        <v>216.4</v>
      </c>
      <c r="D38" s="49"/>
      <c r="E38" s="49" t="str">
        <f>IF(C38&lt;10000000,"",IF(C38&lt;20000000,"on",IF(C38&lt;30000000," yirmi",IF(C38&lt;40000000,"otuz",IF(C38&lt;50000000,"kırk",IF(C38&lt;60000000,"elli",""))))))</f>
        <v/>
      </c>
      <c r="F38" s="49" t="str">
        <f>IF(C38&gt;=100000000,"",IF(C38&gt;=90000000,"doksan",IF(C38&gt;=80000000,"seksen",IF(C38&gt;=70000000,"yetmiş",IF(C38&gt;=60000000,"altmış","")))))</f>
        <v/>
      </c>
      <c r="G38" s="49" t="str">
        <f>IF(C38&lt;10000000,"",E38&amp;F38)</f>
        <v/>
      </c>
      <c r="H38" s="50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AJ38" s="3">
        <v>46</v>
      </c>
    </row>
    <row r="39" spans="1:36" ht="12.75" hidden="1" customHeight="1" x14ac:dyDescent="0.3">
      <c r="A39" s="4"/>
      <c r="B39" s="4"/>
      <c r="C39" s="45">
        <f>MOD(C37,10000000)</f>
        <v>216.4</v>
      </c>
      <c r="D39" s="49"/>
      <c r="E39" s="49" t="str">
        <f>IF(C39&lt;1000000,"milyon",IF(C39&lt;2000000,"birmilyon",IF(C39&lt;3000000,"ikimilyon",IF(C39&lt;4000000,"üçmilyon",IF(C39&lt;5000000,"dörtmilyon",IF(C39&lt;6000000,"beşmilyon",""))))))</f>
        <v>milyon</v>
      </c>
      <c r="F39" s="49" t="str">
        <f>IF(C39&gt;=10000000,"",IF(C39&gt;=9000000,"dokuzmilyon",IF(C39&gt;=8000000,"sekizmilyon",IF(C39&gt;=7000000,"yedimilyon",IF(C39&gt;=6000000,"altımilyon","")))))</f>
        <v/>
      </c>
      <c r="G39" s="49" t="str">
        <f>IF(C37&lt;1000000,"",E39&amp;F39)</f>
        <v/>
      </c>
      <c r="H39" s="50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AJ39" s="3">
        <v>47</v>
      </c>
    </row>
    <row r="40" spans="1:36" ht="12.75" hidden="1" customHeight="1" x14ac:dyDescent="0.3">
      <c r="A40" s="4"/>
      <c r="B40" s="4"/>
      <c r="C40" s="45">
        <f>MOD(C39,1000000)</f>
        <v>216.4</v>
      </c>
      <c r="D40" s="49"/>
      <c r="E40" s="49" t="str">
        <f>IF(C40&lt;100000,"",IF(C40&lt;200000,"yüz",IF(C40&lt;300000,"ikiyüz",IF(C40&lt;400000,"üçyüz",IF(C40&lt;500000,"dörtyüz",IF(C40&lt;600000,"beşyüz",""))))))</f>
        <v/>
      </c>
      <c r="F40" s="49" t="str">
        <f>IF(C40&gt;=1000000,"",IF(C40&gt;=900000,"dokuzyüz",IF(C40&gt;=800000,"sekizyüz",IF(C40&gt;=700000,"yediyüz",IF(C40&gt;=600000,"altıyüz","")))))</f>
        <v/>
      </c>
      <c r="G40" s="49" t="str">
        <f>E40&amp;F40</f>
        <v/>
      </c>
      <c r="H40" s="51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AJ40" s="3">
        <v>48</v>
      </c>
    </row>
    <row r="41" spans="1:36" ht="12.75" hidden="1" customHeight="1" x14ac:dyDescent="0.3">
      <c r="A41" s="4"/>
      <c r="B41" s="4"/>
      <c r="C41" s="45">
        <f>MOD(C40,100000)</f>
        <v>216.4</v>
      </c>
      <c r="D41" s="49"/>
      <c r="E41" s="49" t="str">
        <f>IF(C41&lt;10000,"",IF(C41&lt;20000,"on",IF(C41&lt;30000,"yirmi",IF(C41&lt;40000,"otuz",IF(C41&lt;50000,"kırk",IF(C41&lt;60000,"elli",""))))))</f>
        <v/>
      </c>
      <c r="F41" s="49" t="str">
        <f>IF(C41&gt;=100000,"",IF(C41&gt;=90000,"doksan",IF(C41&gt;=80000,"seksen",IF(C41&gt;=70000,"yetmiş",IF(C41&gt;=60000,"altmış","")))))</f>
        <v/>
      </c>
      <c r="G41" s="49" t="str">
        <f>E41&amp;F41&amp;IF(G42="",H41,"")</f>
        <v/>
      </c>
      <c r="H41" s="51" t="str">
        <f>IF(G40="","","bin")</f>
        <v/>
      </c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AJ41" s="3">
        <v>49</v>
      </c>
    </row>
    <row r="42" spans="1:36" ht="12.75" hidden="1" customHeight="1" x14ac:dyDescent="0.3">
      <c r="A42" s="4"/>
      <c r="B42" s="4"/>
      <c r="C42" s="45">
        <f>MOD(C41,10000)</f>
        <v>216.4</v>
      </c>
      <c r="D42" s="49"/>
      <c r="E42" s="49" t="str">
        <f>IF(C42&lt;1000,"",IF(C42&lt;2000,"bin",IF(C42&lt;3000,"ikibin",IF(C42&lt;4000,"üçbin",IF(C42&lt;5000,"dörtbin",IF(C42&lt;6000,"beşbin",""))))))</f>
        <v/>
      </c>
      <c r="F42" s="49" t="str">
        <f>IF(C42&gt;=10000,"",IF(C42&gt;=9000,"dokuzbin",IF(C42&gt;=8000,"sekizbin",IF(C42&gt;=7000,"yedibin",IF(C42&gt;=6000,"altıbin","")))))</f>
        <v/>
      </c>
      <c r="G42" s="49" t="str">
        <f>IF(C41&lt;1000,"",E42&amp;F42)</f>
        <v/>
      </c>
      <c r="H42" s="51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AJ42" s="3">
        <v>50</v>
      </c>
    </row>
    <row r="43" spans="1:36" ht="12.75" hidden="1" customHeight="1" x14ac:dyDescent="0.3">
      <c r="A43" s="4"/>
      <c r="B43" s="4"/>
      <c r="C43" s="45">
        <f>MOD(C42,1000)</f>
        <v>216.4</v>
      </c>
      <c r="D43" s="49"/>
      <c r="E43" s="49" t="str">
        <f>IF(C43&lt;100,"",IF(C43&lt;200,"yüz",IF(C43&lt;300,"ikiyüz",IF(C43&lt;400,"üçyüz",IF(C43&lt;500,"dörtyüz",IF(C43&lt;600,"beşyüz",""))))))</f>
        <v>ikiyüz</v>
      </c>
      <c r="F43" s="49" t="str">
        <f>IF(C43&gt;=1000,"",IF(C43&gt;=900,"dokuzyüz",IF(C43&gt;=800,"sekizyüz",IF(C43&gt;=700,"yediyüz",IF(C43&gt;=600,"altıyüz","")))))</f>
        <v/>
      </c>
      <c r="G43" s="49" t="str">
        <f>E43&amp;F43</f>
        <v>ikiyüz</v>
      </c>
      <c r="H43" s="51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AJ43" s="3">
        <v>51</v>
      </c>
    </row>
    <row r="44" spans="1:36" ht="12.75" hidden="1" customHeight="1" x14ac:dyDescent="0.3">
      <c r="A44" s="4"/>
      <c r="B44" s="4"/>
      <c r="C44" s="45">
        <f>MOD(C43,100)</f>
        <v>16.400000000000006</v>
      </c>
      <c r="D44" s="49"/>
      <c r="E44" s="49" t="str">
        <f>IF(C44&lt;10,"",IF(C44&lt;20,"on",IF(C44&lt;30,"yirmi",IF(C44&lt;40,"otuz",IF(C44&lt;50,"kırk",IF(C44&lt;60,"elli",""))))))</f>
        <v>on</v>
      </c>
      <c r="F44" s="49" t="str">
        <f>IF(C44&gt;=100,"",IF(C44&gt;=90,"doksan",IF(C44&gt;=80,"seksen",IF(C44&gt;=70,"yetmiş",IF(C44&gt;=60,"altmış","")))))</f>
        <v/>
      </c>
      <c r="G44" s="49" t="str">
        <f>E44&amp;F44</f>
        <v>on</v>
      </c>
      <c r="H44" s="51" t="str">
        <f>IF(G43="","","")</f>
        <v/>
      </c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AJ44" s="3">
        <v>52</v>
      </c>
    </row>
    <row r="45" spans="1:36" ht="12.75" hidden="1" customHeight="1" x14ac:dyDescent="0.3">
      <c r="A45" s="4"/>
      <c r="B45" s="4"/>
      <c r="C45" s="45">
        <f>MOD(C44,10)</f>
        <v>6.4000000000000057</v>
      </c>
      <c r="D45" s="49"/>
      <c r="E45" s="49" t="str">
        <f>IF(C45&lt;1,"",IF(C45&lt;2,"bir",IF(C45&lt;3,"iki",IF(C45&lt;4,"üç",IF(C45&lt;5,"dört",IF(C45&lt;6,"beş",""))))))</f>
        <v/>
      </c>
      <c r="F45" s="49" t="str">
        <f>IF(C45&gt;=10,"",IF(C45&gt;=9,"dokuz",IF(C45&gt;=8,"sekiz",IF(C45&gt;=7,"yedi",IF(C45&gt;=6,"altı","")))))</f>
        <v>altı</v>
      </c>
      <c r="G45" s="49" t="str">
        <f>IF(C44&lt;1,"",E45&amp;F45)</f>
        <v>altı</v>
      </c>
      <c r="H45" s="51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AJ45" s="3">
        <v>53</v>
      </c>
    </row>
    <row r="46" spans="1:36" ht="12.75" hidden="1" customHeight="1" x14ac:dyDescent="0.3">
      <c r="A46" s="4"/>
      <c r="B46" s="4"/>
      <c r="C46" s="45">
        <f>ROUND(MOD(C45,1),2)</f>
        <v>0.4</v>
      </c>
      <c r="D46" s="49"/>
      <c r="E46" s="49" t="str">
        <f>IF(C46&lt;0.1,"",IF(C46&lt;0.2,"on",IF(C46&lt;0.3,"yirmi",IF(C46&lt;0.4,"otuz",IF(C46&lt;0.5,"kırk",IF(C46&lt;0.6,"elli",""))))))</f>
        <v>kırk</v>
      </c>
      <c r="F46" s="49" t="str">
        <f>IF(C46&gt;=1,"",IF(C46&gt;=0.9,"doksan",IF(C46&gt;=0.8,"seksen",IF(C46&gt;=0.7,"yetmiş",IF(C46&gt;=0.6,"altmış","")))))</f>
        <v/>
      </c>
      <c r="G46" s="49" t="str">
        <f>E46&amp;F46</f>
        <v>kırk</v>
      </c>
      <c r="H46" s="52" t="s">
        <v>38</v>
      </c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AJ46" s="3">
        <v>54</v>
      </c>
    </row>
    <row r="47" spans="1:36" ht="12.75" hidden="1" customHeight="1" x14ac:dyDescent="0.3">
      <c r="A47" s="4"/>
      <c r="B47" s="4"/>
      <c r="C47" s="45">
        <f>ROUND(MOD(C46,0.1),2)</f>
        <v>0</v>
      </c>
      <c r="D47" s="49"/>
      <c r="E47" s="49" t="str">
        <f>IF(C47&lt;0.01,"",IF(C47&lt;0.02,"bir",IF(C47&lt;0.03,"iki",IF(C47&lt;0.04,"üç",IF(C47&lt;0.05,"dört",IF(C47&lt;0.06,"beş",""))))))</f>
        <v/>
      </c>
      <c r="F47" s="49" t="str">
        <f>IF(C47&gt;=0.1,"",IF(C47&gt;=0.09,"dokuz",IF(C47&gt;=0.08,"sekiz",IF(C47&gt;=0.07,"yedi",IF(C47&gt;=0.06,"altı","")))))</f>
        <v/>
      </c>
      <c r="G47" s="49" t="str">
        <f>E47&amp;F47</f>
        <v/>
      </c>
      <c r="H47" s="52" t="s">
        <v>39</v>
      </c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AJ47" s="3">
        <v>55</v>
      </c>
    </row>
    <row r="48" spans="1:36" ht="12.75" hidden="1" customHeight="1" x14ac:dyDescent="0.3">
      <c r="A48" s="4"/>
      <c r="B48" s="4"/>
      <c r="C48" s="45">
        <f>MOD(C47,0.01)</f>
        <v>0</v>
      </c>
      <c r="D48" s="49"/>
      <c r="E48" s="49"/>
      <c r="F48" s="49"/>
      <c r="G48" s="49"/>
      <c r="H48" s="51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AJ48" s="3">
        <v>56</v>
      </c>
    </row>
    <row r="49" spans="1:36" ht="12.75" hidden="1" customHeight="1" x14ac:dyDescent="0.3">
      <c r="A49" s="4"/>
      <c r="B49" s="4"/>
      <c r="C49" s="45"/>
      <c r="D49" s="49"/>
      <c r="E49" s="49"/>
      <c r="F49" s="49"/>
      <c r="G49" s="49"/>
      <c r="H49" s="51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AJ49" s="3">
        <v>57</v>
      </c>
    </row>
    <row r="50" spans="1:36" ht="12.75" hidden="1" customHeight="1" x14ac:dyDescent="0.3">
      <c r="A50" s="4"/>
      <c r="B50" s="4"/>
      <c r="C50" s="45"/>
      <c r="D50" s="49"/>
      <c r="E50" s="49"/>
      <c r="F50" s="49"/>
      <c r="G50" s="49"/>
      <c r="H50" s="51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AJ50" s="3">
        <v>58</v>
      </c>
    </row>
    <row r="51" spans="1:36" ht="12.75" hidden="1" customHeight="1" x14ac:dyDescent="0.3">
      <c r="A51" s="4"/>
      <c r="B51" s="4"/>
      <c r="C51" s="53"/>
      <c r="D51" s="49"/>
      <c r="E51" s="49" t="str">
        <f>IF(C51&lt;0.001,"",IF(C51&lt;0.002,"bir",IF(C51&lt;0.003,"iki",IF(C51&lt;0.004,"üç",IF(C51&lt;0.005,"dört",IF(C51&lt;0.006,"beş",""))))))</f>
        <v/>
      </c>
      <c r="F51" s="49" t="str">
        <f>IF(C51&gt;=0.01,"",IF(C51&gt;=0.009,"dokuz",IF(C51&gt;=0.008,"sekiz",IF(C51&gt;=0.007,"yedi",IF(C51&gt;=0.006,"altı","")))))</f>
        <v/>
      </c>
      <c r="G51" s="49" t="str">
        <f>E51&amp;F51</f>
        <v/>
      </c>
      <c r="H51" s="51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AJ51" s="3">
        <v>59</v>
      </c>
    </row>
    <row r="52" spans="1:36" ht="12.75" hidden="1" customHeight="1" x14ac:dyDescent="0.3">
      <c r="A52" s="4"/>
      <c r="B52" s="4"/>
      <c r="C52" s="54"/>
      <c r="D52" s="49"/>
      <c r="E52" s="49"/>
      <c r="F52" s="49"/>
      <c r="G52" s="49"/>
      <c r="H52" s="51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AJ52" s="3">
        <v>60</v>
      </c>
    </row>
    <row r="53" spans="1:36" ht="12.75" hidden="1" customHeight="1" x14ac:dyDescent="0.3">
      <c r="A53" s="4"/>
      <c r="B53" s="4"/>
      <c r="C53" s="54" t="str">
        <f>CONCATENATE(G38,G39,G40,G41,G42,G43,G44,G45)</f>
        <v>ikiyüzonaltı</v>
      </c>
      <c r="D53" s="49" t="str">
        <f>CONCATENATE(G46,G47)</f>
        <v>kırk</v>
      </c>
      <c r="E53" s="49" t="str">
        <f>IF(C53="","sıfır",C53)</f>
        <v>ikiyüzonaltı</v>
      </c>
      <c r="F53" s="49" t="str">
        <f>IF(D53="","sıfır",D53)</f>
        <v>kırk</v>
      </c>
      <c r="G53" s="49"/>
      <c r="H53" s="51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AJ53" s="3">
        <v>61</v>
      </c>
    </row>
    <row r="54" spans="1:36" ht="16.5" hidden="1" customHeight="1" x14ac:dyDescent="0.3">
      <c r="A54" s="4"/>
      <c r="B54" s="4"/>
      <c r="C54" s="149" t="str">
        <f>CONCATENATE("//",E53,H46,F53,H47,"//")</f>
        <v>//ikiyüzonaltı TL kırk Kuruş//</v>
      </c>
      <c r="D54" s="150"/>
      <c r="E54" s="150"/>
      <c r="F54" s="150"/>
      <c r="G54" s="150"/>
      <c r="H54" s="151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AJ54" s="3">
        <v>62</v>
      </c>
    </row>
    <row r="55" spans="1:36" ht="12.75" hidden="1" customHeight="1" x14ac:dyDescent="0.3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AJ55" s="3">
        <v>63</v>
      </c>
    </row>
    <row r="56" spans="1:36" ht="12.75" hidden="1" customHeight="1" x14ac:dyDescent="0.3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AJ56" s="3">
        <v>64</v>
      </c>
    </row>
    <row r="57" spans="1:36" x14ac:dyDescent="0.3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AJ57" s="3">
        <v>65</v>
      </c>
    </row>
    <row r="58" spans="1:36" x14ac:dyDescent="0.3"/>
    <row r="59" spans="1:36" x14ac:dyDescent="0.3"/>
    <row r="60" spans="1:36" x14ac:dyDescent="0.3"/>
    <row r="61" spans="1:36" x14ac:dyDescent="0.3"/>
    <row r="62" spans="1:36" x14ac:dyDescent="0.3"/>
    <row r="63" spans="1:36" x14ac:dyDescent="0.3"/>
    <row r="64" spans="1:36" x14ac:dyDescent="0.3"/>
    <row r="65" x14ac:dyDescent="0.3"/>
    <row r="66" x14ac:dyDescent="0.3"/>
    <row r="67" x14ac:dyDescent="0.3"/>
    <row r="68" x14ac:dyDescent="0.3"/>
    <row r="69" x14ac:dyDescent="0.3"/>
    <row r="70" x14ac:dyDescent="0.3"/>
    <row r="71" x14ac:dyDescent="0.3"/>
    <row r="72" x14ac:dyDescent="0.3"/>
    <row r="73" x14ac:dyDescent="0.3"/>
    <row r="74" x14ac:dyDescent="0.3"/>
    <row r="75" x14ac:dyDescent="0.3"/>
    <row r="76" x14ac:dyDescent="0.3"/>
    <row r="77" x14ac:dyDescent="0.3"/>
    <row r="78" x14ac:dyDescent="0.3"/>
    <row r="79" x14ac:dyDescent="0.3"/>
    <row r="80" x14ac:dyDescent="0.3"/>
    <row r="81" x14ac:dyDescent="0.3"/>
    <row r="82" x14ac:dyDescent="0.3"/>
    <row r="83" x14ac:dyDescent="0.3"/>
    <row r="84" x14ac:dyDescent="0.3"/>
    <row r="85" x14ac:dyDescent="0.3"/>
    <row r="86" x14ac:dyDescent="0.3"/>
    <row r="87" x14ac:dyDescent="0.3"/>
    <row r="88" x14ac:dyDescent="0.3"/>
    <row r="89" x14ac:dyDescent="0.3"/>
    <row r="90" x14ac:dyDescent="0.3"/>
    <row r="91" x14ac:dyDescent="0.3"/>
    <row r="92" x14ac:dyDescent="0.3"/>
    <row r="93" x14ac:dyDescent="0.3"/>
    <row r="94" x14ac:dyDescent="0.3"/>
    <row r="95" x14ac:dyDescent="0.3"/>
    <row r="96" x14ac:dyDescent="0.3"/>
    <row r="97" x14ac:dyDescent="0.3"/>
    <row r="98" x14ac:dyDescent="0.3"/>
    <row r="99" x14ac:dyDescent="0.3"/>
    <row r="100" x14ac:dyDescent="0.3"/>
    <row r="101" x14ac:dyDescent="0.3"/>
    <row r="102" x14ac:dyDescent="0.3"/>
    <row r="103" x14ac:dyDescent="0.3"/>
    <row r="104" x14ac:dyDescent="0.3"/>
    <row r="105" x14ac:dyDescent="0.3"/>
    <row r="106" x14ac:dyDescent="0.3"/>
    <row r="107" x14ac:dyDescent="0.3"/>
    <row r="108" x14ac:dyDescent="0.3"/>
    <row r="109" x14ac:dyDescent="0.3"/>
    <row r="110" x14ac:dyDescent="0.3"/>
    <row r="111" x14ac:dyDescent="0.3"/>
    <row r="112" x14ac:dyDescent="0.3"/>
    <row r="113" x14ac:dyDescent="0.3"/>
    <row r="114" x14ac:dyDescent="0.3"/>
    <row r="115" x14ac:dyDescent="0.3"/>
    <row r="116" x14ac:dyDescent="0.3"/>
    <row r="117" x14ac:dyDescent="0.3"/>
    <row r="118" x14ac:dyDescent="0.3"/>
    <row r="119" x14ac:dyDescent="0.3"/>
    <row r="120" x14ac:dyDescent="0.3"/>
    <row r="121" x14ac:dyDescent="0.3"/>
    <row r="122" x14ac:dyDescent="0.3"/>
    <row r="123" x14ac:dyDescent="0.3"/>
    <row r="124" x14ac:dyDescent="0.3"/>
    <row r="125" x14ac:dyDescent="0.3"/>
    <row r="126" x14ac:dyDescent="0.3"/>
    <row r="127" x14ac:dyDescent="0.3"/>
    <row r="128" x14ac:dyDescent="0.3"/>
    <row r="129" x14ac:dyDescent="0.3"/>
    <row r="130" x14ac:dyDescent="0.3"/>
    <row r="131" x14ac:dyDescent="0.3"/>
    <row r="132" x14ac:dyDescent="0.3"/>
    <row r="133" x14ac:dyDescent="0.3"/>
    <row r="134" x14ac:dyDescent="0.3"/>
    <row r="135" x14ac:dyDescent="0.3"/>
    <row r="136" x14ac:dyDescent="0.3"/>
    <row r="137" x14ac:dyDescent="0.3"/>
    <row r="138" x14ac:dyDescent="0.3"/>
    <row r="139" x14ac:dyDescent="0.3"/>
    <row r="140" x14ac:dyDescent="0.3"/>
    <row r="141" x14ac:dyDescent="0.3"/>
    <row r="142" x14ac:dyDescent="0.3"/>
    <row r="143" x14ac:dyDescent="0.3"/>
    <row r="144" x14ac:dyDescent="0.3"/>
    <row r="145" x14ac:dyDescent="0.3"/>
    <row r="146" x14ac:dyDescent="0.3"/>
    <row r="147" x14ac:dyDescent="0.3"/>
    <row r="148" x14ac:dyDescent="0.3"/>
    <row r="149" x14ac:dyDescent="0.3"/>
    <row r="150" x14ac:dyDescent="0.3"/>
    <row r="151" x14ac:dyDescent="0.3"/>
    <row r="152" x14ac:dyDescent="0.3"/>
    <row r="153" x14ac:dyDescent="0.3"/>
    <row r="154" x14ac:dyDescent="0.3"/>
    <row r="155" x14ac:dyDescent="0.3"/>
    <row r="156" x14ac:dyDescent="0.3"/>
    <row r="157" x14ac:dyDescent="0.3"/>
    <row r="158" x14ac:dyDescent="0.3"/>
    <row r="159" x14ac:dyDescent="0.3"/>
    <row r="160" x14ac:dyDescent="0.3"/>
    <row r="161" x14ac:dyDescent="0.3"/>
    <row r="162" x14ac:dyDescent="0.3"/>
    <row r="163" x14ac:dyDescent="0.3"/>
    <row r="164" x14ac:dyDescent="0.3"/>
    <row r="165" x14ac:dyDescent="0.3"/>
    <row r="166" x14ac:dyDescent="0.3"/>
    <row r="167" x14ac:dyDescent="0.3"/>
    <row r="168" x14ac:dyDescent="0.3"/>
    <row r="169" x14ac:dyDescent="0.3"/>
    <row r="170" x14ac:dyDescent="0.3"/>
    <row r="171" x14ac:dyDescent="0.3"/>
    <row r="172" x14ac:dyDescent="0.3"/>
    <row r="173" x14ac:dyDescent="0.3"/>
    <row r="174" x14ac:dyDescent="0.3"/>
    <row r="175" x14ac:dyDescent="0.3"/>
    <row r="176" x14ac:dyDescent="0.3"/>
    <row r="177" x14ac:dyDescent="0.3"/>
    <row r="178" x14ac:dyDescent="0.3"/>
    <row r="179" x14ac:dyDescent="0.3"/>
    <row r="180" x14ac:dyDescent="0.3"/>
    <row r="181" x14ac:dyDescent="0.3"/>
    <row r="182" x14ac:dyDescent="0.3"/>
    <row r="183" x14ac:dyDescent="0.3"/>
    <row r="184" x14ac:dyDescent="0.3"/>
    <row r="185" x14ac:dyDescent="0.3"/>
    <row r="186" x14ac:dyDescent="0.3"/>
    <row r="187" x14ac:dyDescent="0.3"/>
    <row r="188" x14ac:dyDescent="0.3"/>
    <row r="189" x14ac:dyDescent="0.3"/>
    <row r="190" x14ac:dyDescent="0.3"/>
    <row r="191" x14ac:dyDescent="0.3"/>
    <row r="192" x14ac:dyDescent="0.3"/>
    <row r="193" x14ac:dyDescent="0.3"/>
    <row r="194" x14ac:dyDescent="0.3"/>
    <row r="195" x14ac:dyDescent="0.3"/>
    <row r="196" x14ac:dyDescent="0.3"/>
    <row r="197" x14ac:dyDescent="0.3"/>
    <row r="198" x14ac:dyDescent="0.3"/>
    <row r="199" x14ac:dyDescent="0.3"/>
    <row r="200" x14ac:dyDescent="0.3"/>
    <row r="201" x14ac:dyDescent="0.3"/>
    <row r="202" x14ac:dyDescent="0.3"/>
    <row r="203" x14ac:dyDescent="0.3"/>
    <row r="204" x14ac:dyDescent="0.3"/>
    <row r="205" x14ac:dyDescent="0.3"/>
    <row r="206" x14ac:dyDescent="0.3"/>
    <row r="207" x14ac:dyDescent="0.3"/>
    <row r="208" x14ac:dyDescent="0.3"/>
    <row r="209" x14ac:dyDescent="0.3"/>
    <row r="210" x14ac:dyDescent="0.3"/>
    <row r="211" x14ac:dyDescent="0.3"/>
    <row r="212" x14ac:dyDescent="0.3"/>
    <row r="213" x14ac:dyDescent="0.3"/>
    <row r="214" x14ac:dyDescent="0.3"/>
    <row r="215" x14ac:dyDescent="0.3"/>
    <row r="216" x14ac:dyDescent="0.3"/>
    <row r="217" x14ac:dyDescent="0.3"/>
    <row r="218" x14ac:dyDescent="0.3"/>
    <row r="219" x14ac:dyDescent="0.3"/>
    <row r="220" x14ac:dyDescent="0.3"/>
    <row r="221" x14ac:dyDescent="0.3"/>
    <row r="222" x14ac:dyDescent="0.3"/>
    <row r="223" x14ac:dyDescent="0.3"/>
    <row r="224" x14ac:dyDescent="0.3"/>
    <row r="225" x14ac:dyDescent="0.3"/>
    <row r="226" x14ac:dyDescent="0.3"/>
    <row r="227" x14ac:dyDescent="0.3"/>
    <row r="228" x14ac:dyDescent="0.3"/>
    <row r="229" x14ac:dyDescent="0.3"/>
    <row r="230" x14ac:dyDescent="0.3"/>
    <row r="231" x14ac:dyDescent="0.3"/>
    <row r="232" x14ac:dyDescent="0.3"/>
    <row r="233" x14ac:dyDescent="0.3"/>
    <row r="234" x14ac:dyDescent="0.3"/>
    <row r="235" x14ac:dyDescent="0.3"/>
    <row r="236" x14ac:dyDescent="0.3"/>
    <row r="237" x14ac:dyDescent="0.3"/>
    <row r="238" x14ac:dyDescent="0.3"/>
    <row r="239" x14ac:dyDescent="0.3"/>
    <row r="240" x14ac:dyDescent="0.3"/>
    <row r="241" x14ac:dyDescent="0.3"/>
    <row r="242" x14ac:dyDescent="0.3"/>
    <row r="243" x14ac:dyDescent="0.3"/>
    <row r="244" x14ac:dyDescent="0.3"/>
    <row r="245" x14ac:dyDescent="0.3"/>
    <row r="246" x14ac:dyDescent="0.3"/>
    <row r="247" x14ac:dyDescent="0.3"/>
    <row r="248" x14ac:dyDescent="0.3"/>
    <row r="249" x14ac:dyDescent="0.3"/>
    <row r="250" x14ac:dyDescent="0.3"/>
    <row r="251" x14ac:dyDescent="0.3"/>
    <row r="252" x14ac:dyDescent="0.3"/>
    <row r="253" x14ac:dyDescent="0.3"/>
    <row r="254" x14ac:dyDescent="0.3"/>
    <row r="255" x14ac:dyDescent="0.3"/>
    <row r="256" x14ac:dyDescent="0.3"/>
    <row r="257" x14ac:dyDescent="0.3"/>
    <row r="258" x14ac:dyDescent="0.3"/>
    <row r="259" x14ac:dyDescent="0.3"/>
    <row r="260" x14ac:dyDescent="0.3"/>
    <row r="261" x14ac:dyDescent="0.3"/>
    <row r="262" x14ac:dyDescent="0.3"/>
    <row r="263" x14ac:dyDescent="0.3"/>
    <row r="264" x14ac:dyDescent="0.3"/>
    <row r="265" x14ac:dyDescent="0.3"/>
    <row r="266" x14ac:dyDescent="0.3"/>
    <row r="267" x14ac:dyDescent="0.3"/>
    <row r="268" x14ac:dyDescent="0.3"/>
    <row r="269" x14ac:dyDescent="0.3"/>
    <row r="270" x14ac:dyDescent="0.3"/>
    <row r="271" x14ac:dyDescent="0.3"/>
    <row r="272" x14ac:dyDescent="0.3"/>
    <row r="273" x14ac:dyDescent="0.3"/>
    <row r="274" x14ac:dyDescent="0.3"/>
    <row r="275" x14ac:dyDescent="0.3"/>
    <row r="276" x14ac:dyDescent="0.3"/>
    <row r="277" x14ac:dyDescent="0.3"/>
    <row r="278" x14ac:dyDescent="0.3"/>
    <row r="279" x14ac:dyDescent="0.3"/>
    <row r="280" x14ac:dyDescent="0.3"/>
    <row r="281" x14ac:dyDescent="0.3"/>
    <row r="282" x14ac:dyDescent="0.3"/>
    <row r="283" x14ac:dyDescent="0.3"/>
    <row r="284" x14ac:dyDescent="0.3"/>
    <row r="285" x14ac:dyDescent="0.3"/>
    <row r="286" x14ac:dyDescent="0.3"/>
    <row r="287" x14ac:dyDescent="0.3"/>
    <row r="288" x14ac:dyDescent="0.3"/>
    <row r="289" x14ac:dyDescent="0.3"/>
    <row r="290" x14ac:dyDescent="0.3"/>
    <row r="291" x14ac:dyDescent="0.3"/>
    <row r="292" x14ac:dyDescent="0.3"/>
    <row r="293" x14ac:dyDescent="0.3"/>
    <row r="294" x14ac:dyDescent="0.3"/>
    <row r="295" x14ac:dyDescent="0.3"/>
    <row r="296" x14ac:dyDescent="0.3"/>
    <row r="297" x14ac:dyDescent="0.3"/>
    <row r="298" x14ac:dyDescent="0.3"/>
    <row r="299" x14ac:dyDescent="0.3"/>
    <row r="300" x14ac:dyDescent="0.3"/>
    <row r="301" x14ac:dyDescent="0.3"/>
    <row r="302" x14ac:dyDescent="0.3"/>
    <row r="303" x14ac:dyDescent="0.3"/>
    <row r="304" x14ac:dyDescent="0.3"/>
    <row r="305" x14ac:dyDescent="0.3"/>
    <row r="306" x14ac:dyDescent="0.3"/>
    <row r="307" x14ac:dyDescent="0.3"/>
    <row r="308" x14ac:dyDescent="0.3"/>
    <row r="309" x14ac:dyDescent="0.3"/>
    <row r="310" x14ac:dyDescent="0.3"/>
    <row r="311" x14ac:dyDescent="0.3"/>
    <row r="312" x14ac:dyDescent="0.3"/>
    <row r="313" x14ac:dyDescent="0.3"/>
    <row r="314" x14ac:dyDescent="0.3"/>
    <row r="315" x14ac:dyDescent="0.3"/>
    <row r="316" x14ac:dyDescent="0.3"/>
    <row r="317" x14ac:dyDescent="0.3"/>
    <row r="318" x14ac:dyDescent="0.3"/>
    <row r="319" x14ac:dyDescent="0.3"/>
    <row r="320" x14ac:dyDescent="0.3"/>
    <row r="321" x14ac:dyDescent="0.3"/>
    <row r="322" x14ac:dyDescent="0.3"/>
    <row r="323" x14ac:dyDescent="0.3"/>
    <row r="324" x14ac:dyDescent="0.3"/>
    <row r="325" x14ac:dyDescent="0.3"/>
    <row r="326" x14ac:dyDescent="0.3"/>
    <row r="327" x14ac:dyDescent="0.3"/>
    <row r="328" x14ac:dyDescent="0.3"/>
    <row r="329" x14ac:dyDescent="0.3"/>
    <row r="330" x14ac:dyDescent="0.3"/>
    <row r="331" x14ac:dyDescent="0.3"/>
    <row r="332" x14ac:dyDescent="0.3"/>
    <row r="333" x14ac:dyDescent="0.3"/>
    <row r="334" x14ac:dyDescent="0.3"/>
    <row r="335" x14ac:dyDescent="0.3"/>
    <row r="336" x14ac:dyDescent="0.3"/>
    <row r="337" x14ac:dyDescent="0.3"/>
    <row r="338" x14ac:dyDescent="0.3"/>
    <row r="339" x14ac:dyDescent="0.3"/>
    <row r="340" x14ac:dyDescent="0.3"/>
    <row r="341" x14ac:dyDescent="0.3"/>
    <row r="342" x14ac:dyDescent="0.3"/>
    <row r="343" x14ac:dyDescent="0.3"/>
    <row r="344" x14ac:dyDescent="0.3"/>
    <row r="345" x14ac:dyDescent="0.3"/>
    <row r="346" x14ac:dyDescent="0.3"/>
    <row r="347" x14ac:dyDescent="0.3"/>
    <row r="348" x14ac:dyDescent="0.3"/>
    <row r="349" x14ac:dyDescent="0.3"/>
    <row r="350" x14ac:dyDescent="0.3"/>
    <row r="351" x14ac:dyDescent="0.3"/>
    <row r="352" x14ac:dyDescent="0.3"/>
    <row r="353" x14ac:dyDescent="0.3"/>
    <row r="354" x14ac:dyDescent="0.3"/>
    <row r="355" x14ac:dyDescent="0.3"/>
    <row r="356" x14ac:dyDescent="0.3"/>
    <row r="357" x14ac:dyDescent="0.3"/>
    <row r="358" x14ac:dyDescent="0.3"/>
    <row r="359" x14ac:dyDescent="0.3"/>
    <row r="360" x14ac:dyDescent="0.3"/>
    <row r="361" x14ac:dyDescent="0.3"/>
    <row r="362" x14ac:dyDescent="0.3"/>
    <row r="363" x14ac:dyDescent="0.3"/>
    <row r="364" x14ac:dyDescent="0.3"/>
    <row r="365" x14ac:dyDescent="0.3"/>
    <row r="366" x14ac:dyDescent="0.3"/>
    <row r="367" x14ac:dyDescent="0.3"/>
    <row r="368" x14ac:dyDescent="0.3"/>
    <row r="369" x14ac:dyDescent="0.3"/>
    <row r="370" x14ac:dyDescent="0.3"/>
    <row r="371" x14ac:dyDescent="0.3"/>
    <row r="372" x14ac:dyDescent="0.3"/>
    <row r="373" x14ac:dyDescent="0.3"/>
    <row r="374" x14ac:dyDescent="0.3"/>
    <row r="375" x14ac:dyDescent="0.3"/>
    <row r="376" x14ac:dyDescent="0.3"/>
    <row r="377" x14ac:dyDescent="0.3"/>
    <row r="378" x14ac:dyDescent="0.3"/>
    <row r="379" x14ac:dyDescent="0.3"/>
    <row r="380" x14ac:dyDescent="0.3"/>
    <row r="381" x14ac:dyDescent="0.3"/>
    <row r="382" x14ac:dyDescent="0.3"/>
    <row r="383" x14ac:dyDescent="0.3"/>
    <row r="384" x14ac:dyDescent="0.3"/>
    <row r="385" x14ac:dyDescent="0.3"/>
    <row r="386" x14ac:dyDescent="0.3"/>
    <row r="387" x14ac:dyDescent="0.3"/>
    <row r="388" x14ac:dyDescent="0.3"/>
    <row r="389" x14ac:dyDescent="0.3"/>
    <row r="390" x14ac:dyDescent="0.3"/>
    <row r="391" x14ac:dyDescent="0.3"/>
    <row r="392" x14ac:dyDescent="0.3"/>
    <row r="393" x14ac:dyDescent="0.3"/>
    <row r="394" x14ac:dyDescent="0.3"/>
    <row r="395" x14ac:dyDescent="0.3"/>
    <row r="396" x14ac:dyDescent="0.3"/>
    <row r="397" x14ac:dyDescent="0.3"/>
    <row r="398" x14ac:dyDescent="0.3"/>
    <row r="399" x14ac:dyDescent="0.3"/>
    <row r="400" x14ac:dyDescent="0.3"/>
    <row r="401" x14ac:dyDescent="0.3"/>
    <row r="402" x14ac:dyDescent="0.3"/>
    <row r="403" x14ac:dyDescent="0.3"/>
    <row r="404" x14ac:dyDescent="0.3"/>
    <row r="405" x14ac:dyDescent="0.3"/>
    <row r="406" x14ac:dyDescent="0.3"/>
    <row r="407" x14ac:dyDescent="0.3"/>
    <row r="408" x14ac:dyDescent="0.3"/>
    <row r="409" x14ac:dyDescent="0.3"/>
    <row r="410" x14ac:dyDescent="0.3"/>
    <row r="411" x14ac:dyDescent="0.3"/>
    <row r="412" x14ac:dyDescent="0.3"/>
    <row r="413" x14ac:dyDescent="0.3"/>
    <row r="414" x14ac:dyDescent="0.3"/>
    <row r="415" x14ac:dyDescent="0.3"/>
    <row r="416" x14ac:dyDescent="0.3"/>
    <row r="417" x14ac:dyDescent="0.3"/>
    <row r="418" x14ac:dyDescent="0.3"/>
    <row r="419" x14ac:dyDescent="0.3"/>
    <row r="420" x14ac:dyDescent="0.3"/>
    <row r="421" x14ac:dyDescent="0.3"/>
    <row r="422" x14ac:dyDescent="0.3"/>
    <row r="423" x14ac:dyDescent="0.3"/>
    <row r="424" x14ac:dyDescent="0.3"/>
    <row r="425" x14ac:dyDescent="0.3"/>
    <row r="426" x14ac:dyDescent="0.3"/>
    <row r="427" x14ac:dyDescent="0.3"/>
    <row r="428" x14ac:dyDescent="0.3"/>
    <row r="429" x14ac:dyDescent="0.3"/>
    <row r="430" x14ac:dyDescent="0.3"/>
    <row r="431" x14ac:dyDescent="0.3"/>
    <row r="432" x14ac:dyDescent="0.3"/>
    <row r="433" x14ac:dyDescent="0.3"/>
    <row r="434" x14ac:dyDescent="0.3"/>
    <row r="435" x14ac:dyDescent="0.3"/>
    <row r="436" x14ac:dyDescent="0.3"/>
    <row r="437" x14ac:dyDescent="0.3"/>
    <row r="438" x14ac:dyDescent="0.3"/>
    <row r="439" x14ac:dyDescent="0.3"/>
    <row r="440" x14ac:dyDescent="0.3"/>
    <row r="441" x14ac:dyDescent="0.3"/>
    <row r="442" x14ac:dyDescent="0.3"/>
    <row r="443" x14ac:dyDescent="0.3"/>
    <row r="444" x14ac:dyDescent="0.3"/>
    <row r="445" x14ac:dyDescent="0.3"/>
    <row r="446" x14ac:dyDescent="0.3"/>
    <row r="447" x14ac:dyDescent="0.3"/>
    <row r="448" x14ac:dyDescent="0.3"/>
    <row r="449" x14ac:dyDescent="0.3"/>
    <row r="450" x14ac:dyDescent="0.3"/>
    <row r="451" x14ac:dyDescent="0.3"/>
    <row r="452" x14ac:dyDescent="0.3"/>
    <row r="453" x14ac:dyDescent="0.3"/>
    <row r="454" x14ac:dyDescent="0.3"/>
    <row r="455" x14ac:dyDescent="0.3"/>
    <row r="456" x14ac:dyDescent="0.3"/>
    <row r="457" x14ac:dyDescent="0.3"/>
    <row r="458" x14ac:dyDescent="0.3"/>
    <row r="459" x14ac:dyDescent="0.3"/>
    <row r="460" x14ac:dyDescent="0.3"/>
    <row r="461" x14ac:dyDescent="0.3"/>
    <row r="462" x14ac:dyDescent="0.3"/>
    <row r="463" x14ac:dyDescent="0.3"/>
    <row r="464" x14ac:dyDescent="0.3"/>
    <row r="465" x14ac:dyDescent="0.3"/>
    <row r="466" x14ac:dyDescent="0.3"/>
    <row r="467" x14ac:dyDescent="0.3"/>
    <row r="468" x14ac:dyDescent="0.3"/>
    <row r="469" x14ac:dyDescent="0.3"/>
    <row r="470" x14ac:dyDescent="0.3"/>
    <row r="471" x14ac:dyDescent="0.3"/>
    <row r="472" x14ac:dyDescent="0.3"/>
    <row r="473" x14ac:dyDescent="0.3"/>
    <row r="474" x14ac:dyDescent="0.3"/>
    <row r="475" x14ac:dyDescent="0.3"/>
    <row r="476" x14ac:dyDescent="0.3"/>
    <row r="477" x14ac:dyDescent="0.3"/>
    <row r="478" x14ac:dyDescent="0.3"/>
    <row r="479" x14ac:dyDescent="0.3"/>
    <row r="480" x14ac:dyDescent="0.3"/>
    <row r="481" x14ac:dyDescent="0.3"/>
    <row r="482" x14ac:dyDescent="0.3"/>
    <row r="483" x14ac:dyDescent="0.3"/>
    <row r="484" x14ac:dyDescent="0.3"/>
    <row r="485" x14ac:dyDescent="0.3"/>
    <row r="486" x14ac:dyDescent="0.3"/>
    <row r="487" x14ac:dyDescent="0.3"/>
    <row r="488" x14ac:dyDescent="0.3"/>
    <row r="489" x14ac:dyDescent="0.3"/>
    <row r="490" x14ac:dyDescent="0.3"/>
    <row r="491" x14ac:dyDescent="0.3"/>
    <row r="492" x14ac:dyDescent="0.3"/>
    <row r="493" x14ac:dyDescent="0.3"/>
    <row r="494" x14ac:dyDescent="0.3"/>
    <row r="495" x14ac:dyDescent="0.3"/>
    <row r="496" x14ac:dyDescent="0.3"/>
    <row r="497" x14ac:dyDescent="0.3"/>
    <row r="498" x14ac:dyDescent="0.3"/>
    <row r="499" x14ac:dyDescent="0.3"/>
    <row r="500" x14ac:dyDescent="0.3"/>
    <row r="501" x14ac:dyDescent="0.3"/>
    <row r="502" x14ac:dyDescent="0.3"/>
    <row r="503" x14ac:dyDescent="0.3"/>
    <row r="504" x14ac:dyDescent="0.3"/>
    <row r="505" x14ac:dyDescent="0.3"/>
    <row r="506" x14ac:dyDescent="0.3"/>
    <row r="507" x14ac:dyDescent="0.3"/>
    <row r="508" x14ac:dyDescent="0.3"/>
    <row r="509" x14ac:dyDescent="0.3"/>
    <row r="510" x14ac:dyDescent="0.3"/>
    <row r="511" x14ac:dyDescent="0.3"/>
    <row r="512" x14ac:dyDescent="0.3"/>
    <row r="513" x14ac:dyDescent="0.3"/>
    <row r="514" x14ac:dyDescent="0.3"/>
    <row r="515" x14ac:dyDescent="0.3"/>
    <row r="516" x14ac:dyDescent="0.3"/>
    <row r="517" x14ac:dyDescent="0.3"/>
    <row r="518" x14ac:dyDescent="0.3"/>
    <row r="519" x14ac:dyDescent="0.3"/>
    <row r="520" x14ac:dyDescent="0.3"/>
    <row r="521" x14ac:dyDescent="0.3"/>
    <row r="522" x14ac:dyDescent="0.3"/>
    <row r="523" x14ac:dyDescent="0.3"/>
    <row r="524" x14ac:dyDescent="0.3"/>
    <row r="525" x14ac:dyDescent="0.3"/>
    <row r="526" x14ac:dyDescent="0.3"/>
    <row r="527" x14ac:dyDescent="0.3"/>
    <row r="528" x14ac:dyDescent="0.3"/>
    <row r="529" x14ac:dyDescent="0.3"/>
    <row r="530" x14ac:dyDescent="0.3"/>
    <row r="531" x14ac:dyDescent="0.3"/>
    <row r="532" x14ac:dyDescent="0.3"/>
    <row r="533" x14ac:dyDescent="0.3"/>
    <row r="534" x14ac:dyDescent="0.3"/>
    <row r="535" x14ac:dyDescent="0.3"/>
    <row r="536" x14ac:dyDescent="0.3"/>
    <row r="537" x14ac:dyDescent="0.3"/>
    <row r="538" x14ac:dyDescent="0.3"/>
    <row r="539" x14ac:dyDescent="0.3"/>
    <row r="540" x14ac:dyDescent="0.3"/>
    <row r="541" x14ac:dyDescent="0.3"/>
    <row r="542" x14ac:dyDescent="0.3"/>
    <row r="543" x14ac:dyDescent="0.3"/>
    <row r="544" x14ac:dyDescent="0.3"/>
    <row r="545" x14ac:dyDescent="0.3"/>
    <row r="546" x14ac:dyDescent="0.3"/>
    <row r="547" x14ac:dyDescent="0.3"/>
    <row r="548" x14ac:dyDescent="0.3"/>
    <row r="549" x14ac:dyDescent="0.3"/>
    <row r="550" x14ac:dyDescent="0.3"/>
    <row r="551" x14ac:dyDescent="0.3"/>
    <row r="552" x14ac:dyDescent="0.3"/>
    <row r="553" x14ac:dyDescent="0.3"/>
    <row r="554" x14ac:dyDescent="0.3"/>
    <row r="555" x14ac:dyDescent="0.3"/>
    <row r="556" x14ac:dyDescent="0.3"/>
    <row r="557" x14ac:dyDescent="0.3"/>
    <row r="558" x14ac:dyDescent="0.3"/>
    <row r="559" x14ac:dyDescent="0.3"/>
    <row r="560" x14ac:dyDescent="0.3"/>
    <row r="561" x14ac:dyDescent="0.3"/>
    <row r="562" x14ac:dyDescent="0.3"/>
    <row r="563" x14ac:dyDescent="0.3"/>
    <row r="564" x14ac:dyDescent="0.3"/>
    <row r="565" x14ac:dyDescent="0.3"/>
    <row r="566" x14ac:dyDescent="0.3"/>
    <row r="567" x14ac:dyDescent="0.3"/>
    <row r="568" x14ac:dyDescent="0.3"/>
    <row r="569" x14ac:dyDescent="0.3"/>
    <row r="570" x14ac:dyDescent="0.3"/>
    <row r="571" x14ac:dyDescent="0.3"/>
    <row r="572" x14ac:dyDescent="0.3"/>
    <row r="573" x14ac:dyDescent="0.3"/>
    <row r="574" x14ac:dyDescent="0.3"/>
    <row r="575" x14ac:dyDescent="0.3"/>
    <row r="576" x14ac:dyDescent="0.3"/>
    <row r="577" x14ac:dyDescent="0.3"/>
    <row r="578" x14ac:dyDescent="0.3"/>
    <row r="579" x14ac:dyDescent="0.3"/>
    <row r="580" x14ac:dyDescent="0.3"/>
    <row r="581" x14ac:dyDescent="0.3"/>
    <row r="582" x14ac:dyDescent="0.3"/>
    <row r="583" x14ac:dyDescent="0.3"/>
    <row r="584" x14ac:dyDescent="0.3"/>
    <row r="585" x14ac:dyDescent="0.3"/>
    <row r="586" x14ac:dyDescent="0.3"/>
    <row r="587" x14ac:dyDescent="0.3"/>
    <row r="588" x14ac:dyDescent="0.3"/>
    <row r="589" x14ac:dyDescent="0.3"/>
    <row r="590" x14ac:dyDescent="0.3"/>
    <row r="591" x14ac:dyDescent="0.3"/>
    <row r="592" x14ac:dyDescent="0.3"/>
    <row r="593" x14ac:dyDescent="0.3"/>
    <row r="594" x14ac:dyDescent="0.3"/>
    <row r="595" x14ac:dyDescent="0.3"/>
    <row r="596" x14ac:dyDescent="0.3"/>
    <row r="597" x14ac:dyDescent="0.3"/>
    <row r="598" x14ac:dyDescent="0.3"/>
    <row r="599" x14ac:dyDescent="0.3"/>
    <row r="600" x14ac:dyDescent="0.3"/>
    <row r="601" x14ac:dyDescent="0.3"/>
    <row r="602" x14ac:dyDescent="0.3"/>
    <row r="603" x14ac:dyDescent="0.3"/>
    <row r="604" x14ac:dyDescent="0.3"/>
    <row r="605" x14ac:dyDescent="0.3"/>
    <row r="606" x14ac:dyDescent="0.3"/>
    <row r="607" x14ac:dyDescent="0.3"/>
    <row r="608" x14ac:dyDescent="0.3"/>
    <row r="609" x14ac:dyDescent="0.3"/>
    <row r="610" x14ac:dyDescent="0.3"/>
    <row r="611" x14ac:dyDescent="0.3"/>
    <row r="612" x14ac:dyDescent="0.3"/>
    <row r="613" x14ac:dyDescent="0.3"/>
    <row r="614" x14ac:dyDescent="0.3"/>
    <row r="615" x14ac:dyDescent="0.3"/>
    <row r="616" x14ac:dyDescent="0.3"/>
    <row r="617" x14ac:dyDescent="0.3"/>
    <row r="618" x14ac:dyDescent="0.3"/>
    <row r="619" x14ac:dyDescent="0.3"/>
    <row r="620" x14ac:dyDescent="0.3"/>
    <row r="621" x14ac:dyDescent="0.3"/>
    <row r="622" x14ac:dyDescent="0.3"/>
    <row r="623" x14ac:dyDescent="0.3"/>
    <row r="624" x14ac:dyDescent="0.3"/>
    <row r="625" x14ac:dyDescent="0.3"/>
    <row r="626" x14ac:dyDescent="0.3"/>
    <row r="627" x14ac:dyDescent="0.3"/>
    <row r="628" x14ac:dyDescent="0.3"/>
    <row r="629" x14ac:dyDescent="0.3"/>
    <row r="630" x14ac:dyDescent="0.3"/>
    <row r="631" x14ac:dyDescent="0.3"/>
    <row r="632" x14ac:dyDescent="0.3"/>
    <row r="633" x14ac:dyDescent="0.3"/>
    <row r="634" x14ac:dyDescent="0.3"/>
    <row r="635" x14ac:dyDescent="0.3"/>
    <row r="636" x14ac:dyDescent="0.3"/>
    <row r="637" x14ac:dyDescent="0.3"/>
    <row r="638" x14ac:dyDescent="0.3"/>
    <row r="639" x14ac:dyDescent="0.3"/>
    <row r="640" x14ac:dyDescent="0.3"/>
    <row r="641" x14ac:dyDescent="0.3"/>
    <row r="642" x14ac:dyDescent="0.3"/>
    <row r="643" x14ac:dyDescent="0.3"/>
    <row r="644" x14ac:dyDescent="0.3"/>
    <row r="645" x14ac:dyDescent="0.3"/>
    <row r="646" x14ac:dyDescent="0.3"/>
    <row r="647" x14ac:dyDescent="0.3"/>
    <row r="648" x14ac:dyDescent="0.3"/>
    <row r="649" x14ac:dyDescent="0.3"/>
    <row r="650" x14ac:dyDescent="0.3"/>
    <row r="651" x14ac:dyDescent="0.3"/>
    <row r="652" x14ac:dyDescent="0.3"/>
    <row r="653" x14ac:dyDescent="0.3"/>
    <row r="654" x14ac:dyDescent="0.3"/>
    <row r="655" x14ac:dyDescent="0.3"/>
    <row r="656" x14ac:dyDescent="0.3"/>
    <row r="657" x14ac:dyDescent="0.3"/>
    <row r="658" x14ac:dyDescent="0.3"/>
    <row r="659" x14ac:dyDescent="0.3"/>
    <row r="660" x14ac:dyDescent="0.3"/>
    <row r="661" x14ac:dyDescent="0.3"/>
    <row r="662" x14ac:dyDescent="0.3"/>
    <row r="663" x14ac:dyDescent="0.3"/>
    <row r="664" x14ac:dyDescent="0.3"/>
    <row r="665" x14ac:dyDescent="0.3"/>
    <row r="666" x14ac:dyDescent="0.3"/>
    <row r="667" x14ac:dyDescent="0.3"/>
    <row r="668" x14ac:dyDescent="0.3"/>
    <row r="669" x14ac:dyDescent="0.3"/>
    <row r="670" x14ac:dyDescent="0.3"/>
    <row r="671" x14ac:dyDescent="0.3"/>
    <row r="672" x14ac:dyDescent="0.3"/>
    <row r="673" x14ac:dyDescent="0.3"/>
    <row r="674" x14ac:dyDescent="0.3"/>
    <row r="675" x14ac:dyDescent="0.3"/>
    <row r="676" x14ac:dyDescent="0.3"/>
    <row r="677" x14ac:dyDescent="0.3"/>
    <row r="678" x14ac:dyDescent="0.3"/>
    <row r="679" x14ac:dyDescent="0.3"/>
    <row r="680" x14ac:dyDescent="0.3"/>
    <row r="681" x14ac:dyDescent="0.3"/>
    <row r="682" x14ac:dyDescent="0.3"/>
    <row r="683" x14ac:dyDescent="0.3"/>
    <row r="684" x14ac:dyDescent="0.3"/>
    <row r="685" x14ac:dyDescent="0.3"/>
    <row r="686" x14ac:dyDescent="0.3"/>
    <row r="687" x14ac:dyDescent="0.3"/>
    <row r="688" x14ac:dyDescent="0.3"/>
    <row r="689" x14ac:dyDescent="0.3"/>
    <row r="690" x14ac:dyDescent="0.3"/>
    <row r="691" x14ac:dyDescent="0.3"/>
    <row r="692" x14ac:dyDescent="0.3"/>
    <row r="693" x14ac:dyDescent="0.3"/>
    <row r="694" x14ac:dyDescent="0.3"/>
    <row r="695" x14ac:dyDescent="0.3"/>
    <row r="696" x14ac:dyDescent="0.3"/>
    <row r="697" x14ac:dyDescent="0.3"/>
    <row r="698" x14ac:dyDescent="0.3"/>
    <row r="699" x14ac:dyDescent="0.3"/>
    <row r="700" x14ac:dyDescent="0.3"/>
    <row r="701" x14ac:dyDescent="0.3"/>
    <row r="702" x14ac:dyDescent="0.3"/>
    <row r="703" x14ac:dyDescent="0.3"/>
    <row r="704" x14ac:dyDescent="0.3"/>
    <row r="705" x14ac:dyDescent="0.3"/>
    <row r="706" x14ac:dyDescent="0.3"/>
    <row r="707" x14ac:dyDescent="0.3"/>
    <row r="708" x14ac:dyDescent="0.3"/>
    <row r="709" x14ac:dyDescent="0.3"/>
    <row r="710" x14ac:dyDescent="0.3"/>
    <row r="711" x14ac:dyDescent="0.3"/>
    <row r="712" x14ac:dyDescent="0.3"/>
    <row r="713" x14ac:dyDescent="0.3"/>
    <row r="714" x14ac:dyDescent="0.3"/>
    <row r="715" x14ac:dyDescent="0.3"/>
    <row r="716" x14ac:dyDescent="0.3"/>
    <row r="717" x14ac:dyDescent="0.3"/>
    <row r="718" x14ac:dyDescent="0.3"/>
    <row r="719" x14ac:dyDescent="0.3"/>
    <row r="720" x14ac:dyDescent="0.3"/>
    <row r="721" x14ac:dyDescent="0.3"/>
    <row r="722" x14ac:dyDescent="0.3"/>
    <row r="723" x14ac:dyDescent="0.3"/>
    <row r="724" x14ac:dyDescent="0.3"/>
    <row r="725" x14ac:dyDescent="0.3"/>
    <row r="726" x14ac:dyDescent="0.3"/>
    <row r="727" x14ac:dyDescent="0.3"/>
    <row r="728" x14ac:dyDescent="0.3"/>
    <row r="729" x14ac:dyDescent="0.3"/>
    <row r="730" x14ac:dyDescent="0.3"/>
    <row r="731" x14ac:dyDescent="0.3"/>
    <row r="732" x14ac:dyDescent="0.3"/>
    <row r="733" x14ac:dyDescent="0.3"/>
    <row r="734" x14ac:dyDescent="0.3"/>
    <row r="735" x14ac:dyDescent="0.3"/>
    <row r="736" x14ac:dyDescent="0.3"/>
    <row r="737" x14ac:dyDescent="0.3"/>
    <row r="738" x14ac:dyDescent="0.3"/>
    <row r="739" x14ac:dyDescent="0.3"/>
    <row r="740" x14ac:dyDescent="0.3"/>
    <row r="741" x14ac:dyDescent="0.3"/>
    <row r="742" x14ac:dyDescent="0.3"/>
    <row r="743" x14ac:dyDescent="0.3"/>
    <row r="744" x14ac:dyDescent="0.3"/>
    <row r="745" x14ac:dyDescent="0.3"/>
    <row r="746" x14ac:dyDescent="0.3"/>
    <row r="747" x14ac:dyDescent="0.3"/>
    <row r="748" x14ac:dyDescent="0.3"/>
    <row r="749" x14ac:dyDescent="0.3"/>
    <row r="750" x14ac:dyDescent="0.3"/>
    <row r="751" x14ac:dyDescent="0.3"/>
    <row r="752" x14ac:dyDescent="0.3"/>
    <row r="753" x14ac:dyDescent="0.3"/>
    <row r="754" x14ac:dyDescent="0.3"/>
    <row r="755" x14ac:dyDescent="0.3"/>
    <row r="756" x14ac:dyDescent="0.3"/>
    <row r="757" x14ac:dyDescent="0.3"/>
    <row r="758" x14ac:dyDescent="0.3"/>
    <row r="759" x14ac:dyDescent="0.3"/>
  </sheetData>
  <mergeCells count="274">
    <mergeCell ref="C54:H54"/>
    <mergeCell ref="L22:R22"/>
    <mergeCell ref="U22:AC22"/>
    <mergeCell ref="L23:R23"/>
    <mergeCell ref="U23:AC23"/>
    <mergeCell ref="L24:R24"/>
    <mergeCell ref="U24:AC24"/>
    <mergeCell ref="B18:AE18"/>
    <mergeCell ref="L19:P19"/>
    <mergeCell ref="V19:Z19"/>
    <mergeCell ref="L20:R20"/>
    <mergeCell ref="V20:Z21"/>
    <mergeCell ref="L21:R21"/>
    <mergeCell ref="AA14:AC14"/>
    <mergeCell ref="AD14:AF14"/>
    <mergeCell ref="X15:Z15"/>
    <mergeCell ref="AA15:AF15"/>
    <mergeCell ref="C17:D17"/>
    <mergeCell ref="F17:H17"/>
    <mergeCell ref="I17:J17"/>
    <mergeCell ref="K17:L17"/>
    <mergeCell ref="M17:AF17"/>
    <mergeCell ref="A15:J15"/>
    <mergeCell ref="K15:L15"/>
    <mergeCell ref="M15:O15"/>
    <mergeCell ref="P15:R15"/>
    <mergeCell ref="S15:T15"/>
    <mergeCell ref="U15:W15"/>
    <mergeCell ref="A14:C14"/>
    <mergeCell ref="D14:H14"/>
    <mergeCell ref="I14:J14"/>
    <mergeCell ref="K14:L14"/>
    <mergeCell ref="M14:O14"/>
    <mergeCell ref="P14:R14"/>
    <mergeCell ref="S14:T14"/>
    <mergeCell ref="U14:W14"/>
    <mergeCell ref="X14:Z14"/>
    <mergeCell ref="AA13:AC13"/>
    <mergeCell ref="AD13:AF13"/>
    <mergeCell ref="A13:C13"/>
    <mergeCell ref="D13:H13"/>
    <mergeCell ref="I13:J13"/>
    <mergeCell ref="K13:L13"/>
    <mergeCell ref="M13:O13"/>
    <mergeCell ref="P13:R13"/>
    <mergeCell ref="S13:T13"/>
    <mergeCell ref="U13:W13"/>
    <mergeCell ref="X13:Z13"/>
    <mergeCell ref="X11:Z11"/>
    <mergeCell ref="AA11:AC11"/>
    <mergeCell ref="AD11:AF11"/>
    <mergeCell ref="A12:C12"/>
    <mergeCell ref="D12:H12"/>
    <mergeCell ref="I12:J12"/>
    <mergeCell ref="K12:L12"/>
    <mergeCell ref="M12:O12"/>
    <mergeCell ref="P12:R12"/>
    <mergeCell ref="S12:T12"/>
    <mergeCell ref="U12:W12"/>
    <mergeCell ref="X12:Z12"/>
    <mergeCell ref="AA12:AC12"/>
    <mergeCell ref="AD12:AF12"/>
    <mergeCell ref="IN10:IP10"/>
    <mergeCell ref="IQ10:IS10"/>
    <mergeCell ref="A11:C11"/>
    <mergeCell ref="D11:H11"/>
    <mergeCell ref="I11:J11"/>
    <mergeCell ref="K11:L11"/>
    <mergeCell ref="M11:O11"/>
    <mergeCell ref="P11:R11"/>
    <mergeCell ref="S11:T11"/>
    <mergeCell ref="U11:W11"/>
    <mergeCell ref="HY10:HZ10"/>
    <mergeCell ref="IA10:IB10"/>
    <mergeCell ref="IC10:IE10"/>
    <mergeCell ref="IF10:IH10"/>
    <mergeCell ref="II10:IJ10"/>
    <mergeCell ref="IK10:IM10"/>
    <mergeCell ref="HE10:HG10"/>
    <mergeCell ref="HH10:HJ10"/>
    <mergeCell ref="HK10:HM10"/>
    <mergeCell ref="HN10:HP10"/>
    <mergeCell ref="HQ10:HS10"/>
    <mergeCell ref="HT10:HX10"/>
    <mergeCell ref="GN10:GR10"/>
    <mergeCell ref="GS10:GT10"/>
    <mergeCell ref="GU10:GV10"/>
    <mergeCell ref="GW10:GY10"/>
    <mergeCell ref="GZ10:HB10"/>
    <mergeCell ref="HC10:HD10"/>
    <mergeCell ref="FW10:FX10"/>
    <mergeCell ref="FY10:GA10"/>
    <mergeCell ref="GB10:GD10"/>
    <mergeCell ref="GE10:GG10"/>
    <mergeCell ref="GH10:GJ10"/>
    <mergeCell ref="GK10:GM10"/>
    <mergeCell ref="FE10:FG10"/>
    <mergeCell ref="FH10:FL10"/>
    <mergeCell ref="FM10:FN10"/>
    <mergeCell ref="FO10:FP10"/>
    <mergeCell ref="FQ10:FS10"/>
    <mergeCell ref="FT10:FV10"/>
    <mergeCell ref="EN10:EP10"/>
    <mergeCell ref="EQ10:ER10"/>
    <mergeCell ref="ES10:EU10"/>
    <mergeCell ref="EV10:EX10"/>
    <mergeCell ref="EY10:FA10"/>
    <mergeCell ref="FB10:FD10"/>
    <mergeCell ref="DV10:DX10"/>
    <mergeCell ref="DY10:EA10"/>
    <mergeCell ref="EB10:EF10"/>
    <mergeCell ref="EG10:EH10"/>
    <mergeCell ref="EI10:EJ10"/>
    <mergeCell ref="EK10:EM10"/>
    <mergeCell ref="DE10:DG10"/>
    <mergeCell ref="DH10:DJ10"/>
    <mergeCell ref="DK10:DL10"/>
    <mergeCell ref="DM10:DO10"/>
    <mergeCell ref="DP10:DR10"/>
    <mergeCell ref="DS10:DU10"/>
    <mergeCell ref="CM10:CO10"/>
    <mergeCell ref="CP10:CR10"/>
    <mergeCell ref="CS10:CU10"/>
    <mergeCell ref="CV10:CZ10"/>
    <mergeCell ref="DA10:DB10"/>
    <mergeCell ref="DC10:DD10"/>
    <mergeCell ref="BW10:BX10"/>
    <mergeCell ref="BY10:CA10"/>
    <mergeCell ref="CB10:CD10"/>
    <mergeCell ref="CE10:CF10"/>
    <mergeCell ref="CG10:CI10"/>
    <mergeCell ref="CJ10:CL10"/>
    <mergeCell ref="BD10:BF10"/>
    <mergeCell ref="BG10:BI10"/>
    <mergeCell ref="BJ10:BL10"/>
    <mergeCell ref="BM10:BO10"/>
    <mergeCell ref="BP10:BT10"/>
    <mergeCell ref="BU10:BV10"/>
    <mergeCell ref="AO10:AP10"/>
    <mergeCell ref="AQ10:AR10"/>
    <mergeCell ref="AS10:AU10"/>
    <mergeCell ref="AV10:AX10"/>
    <mergeCell ref="AY10:AZ10"/>
    <mergeCell ref="BA10:BC10"/>
    <mergeCell ref="U10:W10"/>
    <mergeCell ref="X10:Z10"/>
    <mergeCell ref="AA10:AC10"/>
    <mergeCell ref="AD10:AF10"/>
    <mergeCell ref="AG10:AI10"/>
    <mergeCell ref="AJ10:AN10"/>
    <mergeCell ref="IK9:IM9"/>
    <mergeCell ref="IN9:IP9"/>
    <mergeCell ref="IQ9:IS9"/>
    <mergeCell ref="IA9:IB9"/>
    <mergeCell ref="IC9:IE9"/>
    <mergeCell ref="IF9:IH9"/>
    <mergeCell ref="II9:IJ9"/>
    <mergeCell ref="GB9:GD9"/>
    <mergeCell ref="GE9:GG9"/>
    <mergeCell ref="GH9:GJ9"/>
    <mergeCell ref="FB9:FD9"/>
    <mergeCell ref="FE9:FG9"/>
    <mergeCell ref="FH9:FL9"/>
    <mergeCell ref="FM9:FN9"/>
    <mergeCell ref="FO9:FP9"/>
    <mergeCell ref="FQ9:FS9"/>
    <mergeCell ref="EK9:EM9"/>
    <mergeCell ref="EN9:EP9"/>
    <mergeCell ref="A10:C10"/>
    <mergeCell ref="D10:H10"/>
    <mergeCell ref="I10:J10"/>
    <mergeCell ref="K10:L10"/>
    <mergeCell ref="M10:O10"/>
    <mergeCell ref="P10:R10"/>
    <mergeCell ref="S10:T10"/>
    <mergeCell ref="HT9:HX9"/>
    <mergeCell ref="HY9:HZ9"/>
    <mergeCell ref="HC9:HD9"/>
    <mergeCell ref="HE9:HG9"/>
    <mergeCell ref="HH9:HJ9"/>
    <mergeCell ref="HK9:HM9"/>
    <mergeCell ref="HN9:HP9"/>
    <mergeCell ref="HQ9:HS9"/>
    <mergeCell ref="GK9:GM9"/>
    <mergeCell ref="GN9:GR9"/>
    <mergeCell ref="GS9:GT9"/>
    <mergeCell ref="GU9:GV9"/>
    <mergeCell ref="GW9:GY9"/>
    <mergeCell ref="GZ9:HB9"/>
    <mergeCell ref="FT9:FV9"/>
    <mergeCell ref="FW9:FX9"/>
    <mergeCell ref="FY9:GA9"/>
    <mergeCell ref="EQ9:ER9"/>
    <mergeCell ref="ES9:EU9"/>
    <mergeCell ref="EV9:EX9"/>
    <mergeCell ref="EY9:FA9"/>
    <mergeCell ref="DS9:DU9"/>
    <mergeCell ref="DV9:DX9"/>
    <mergeCell ref="DY9:EA9"/>
    <mergeCell ref="EB9:EF9"/>
    <mergeCell ref="EG9:EH9"/>
    <mergeCell ref="EI9:EJ9"/>
    <mergeCell ref="DC9:DD9"/>
    <mergeCell ref="DE9:DG9"/>
    <mergeCell ref="DH9:DJ9"/>
    <mergeCell ref="DK9:DL9"/>
    <mergeCell ref="DM9:DO9"/>
    <mergeCell ref="DP9:DR9"/>
    <mergeCell ref="CJ9:CL9"/>
    <mergeCell ref="CM9:CO9"/>
    <mergeCell ref="CP9:CR9"/>
    <mergeCell ref="CS9:CU9"/>
    <mergeCell ref="CV9:CZ9"/>
    <mergeCell ref="DA9:DB9"/>
    <mergeCell ref="BU9:BV9"/>
    <mergeCell ref="BW9:BX9"/>
    <mergeCell ref="BY9:CA9"/>
    <mergeCell ref="CB9:CD9"/>
    <mergeCell ref="CE9:CF9"/>
    <mergeCell ref="CG9:CI9"/>
    <mergeCell ref="BA9:BC9"/>
    <mergeCell ref="BD9:BF9"/>
    <mergeCell ref="BG9:BI9"/>
    <mergeCell ref="BJ9:BL9"/>
    <mergeCell ref="BM9:BO9"/>
    <mergeCell ref="BP9:BT9"/>
    <mergeCell ref="AJ9:AN9"/>
    <mergeCell ref="AO9:AP9"/>
    <mergeCell ref="AQ9:AR9"/>
    <mergeCell ref="AS9:AU9"/>
    <mergeCell ref="AV9:AX9"/>
    <mergeCell ref="AY9:AZ9"/>
    <mergeCell ref="S9:T9"/>
    <mergeCell ref="U9:W9"/>
    <mergeCell ref="X9:Z9"/>
    <mergeCell ref="AA9:AC9"/>
    <mergeCell ref="AD9:AF9"/>
    <mergeCell ref="AG9:AI9"/>
    <mergeCell ref="A9:C9"/>
    <mergeCell ref="D9:H9"/>
    <mergeCell ref="I9:J9"/>
    <mergeCell ref="K9:L9"/>
    <mergeCell ref="M9:O9"/>
    <mergeCell ref="P9:R9"/>
    <mergeCell ref="AA7:AC8"/>
    <mergeCell ref="AD7:AF8"/>
    <mergeCell ref="K8:L8"/>
    <mergeCell ref="M8:O8"/>
    <mergeCell ref="U8:W8"/>
    <mergeCell ref="X8:Z8"/>
    <mergeCell ref="A5:C8"/>
    <mergeCell ref="AC3:AF3"/>
    <mergeCell ref="D4:I4"/>
    <mergeCell ref="Y4:AB4"/>
    <mergeCell ref="AC4:AF4"/>
    <mergeCell ref="D5:H8"/>
    <mergeCell ref="I5:O5"/>
    <mergeCell ref="P5:W5"/>
    <mergeCell ref="X5:Z7"/>
    <mergeCell ref="AA5:AF6"/>
    <mergeCell ref="D1:I1"/>
    <mergeCell ref="K1:Y2"/>
    <mergeCell ref="A2:C2"/>
    <mergeCell ref="D2:I2"/>
    <mergeCell ref="A3:C3"/>
    <mergeCell ref="D3:I3"/>
    <mergeCell ref="Y3:AB3"/>
    <mergeCell ref="I6:L6"/>
    <mergeCell ref="M6:O7"/>
    <mergeCell ref="P6:R8"/>
    <mergeCell ref="S6:T8"/>
    <mergeCell ref="U6:W7"/>
    <mergeCell ref="I7:J8"/>
    <mergeCell ref="K7:L7"/>
  </mergeCells>
  <dataValidations count="1">
    <dataValidation type="list" allowBlank="1" showInputMessage="1" showErrorMessage="1" errorTitle="YANLIŞ GİRDİNİZ" error="1/3  2/3 VEYA 1'DEN 90'A KADAR BİR SAYI GİRİN_x000a__x000a__x000a_www.erdalkara.programlari.com" sqref="DA9:DB13 I9:J14 AO9:AP13 HY9:HZ13 BU9:BV13 GS9:GT13 FM9:FN13 EG9:EH13">
      <formula1>$AJ$1:$AJ$57</formula1>
    </dataValidation>
  </dataValidations>
  <pageMargins left="0.7" right="0.7" top="0.75" bottom="0.75" header="0.3" footer="0.3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2018-02-20T13:17:15Z</dcterms:modified>
</cp:coreProperties>
</file>